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kázky\2025\Psáry Vysoká\Rozpočet SO 01\"/>
    </mc:Choice>
  </mc:AlternateContent>
  <bookViews>
    <workbookView xWindow="0" yWindow="0" windowWidth="0" windowHeight="0"/>
  </bookViews>
  <sheets>
    <sheet name="Rekapitulace stavby" sheetId="1" r:id="rId1"/>
    <sheet name="SO 01 - Větev 1" sheetId="2" r:id="rId2"/>
    <sheet name="VON - Vedlejší a ostatní 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01 - Větev 1'!$C$86:$K$199</definedName>
    <definedName name="_xlnm.Print_Area" localSheetId="1">'SO 01 - Větev 1'!$C$4:$J$39,'SO 01 - Větev 1'!$C$45:$J$68,'SO 01 - Větev 1'!$C$74:$K$199</definedName>
    <definedName name="_xlnm.Print_Titles" localSheetId="1">'SO 01 - Větev 1'!$86:$86</definedName>
    <definedName name="_xlnm._FilterDatabase" localSheetId="2" hidden="1">'VON - Vedlejší a ostatní ...'!$C$83:$K$110</definedName>
    <definedName name="_xlnm.Print_Area" localSheetId="2">'VON - Vedlejší a ostatní ...'!$C$4:$J$39,'VON - Vedlejší a ostatní ...'!$C$45:$J$65,'VON - Vedlejší a ostatní ...'!$C$71:$K$110</definedName>
    <definedName name="_xlnm.Print_Titles" localSheetId="2">'VON - Vedlejší a ostatní 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9"/>
  <c r="BH109"/>
  <c r="BG109"/>
  <c r="BF109"/>
  <c r="T109"/>
  <c r="T108"/>
  <c r="R109"/>
  <c r="R108"/>
  <c r="P109"/>
  <c r="P108"/>
  <c r="BI102"/>
  <c r="BH102"/>
  <c r="BG102"/>
  <c r="BF102"/>
  <c r="T102"/>
  <c r="T101"/>
  <c r="R102"/>
  <c r="R101"/>
  <c r="P102"/>
  <c r="P101"/>
  <c r="BI98"/>
  <c r="BH98"/>
  <c r="BG98"/>
  <c r="BF98"/>
  <c r="T98"/>
  <c r="T97"/>
  <c r="R98"/>
  <c r="R97"/>
  <c r="P98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2" r="J37"/>
  <c r="J36"/>
  <c i="1" r="AY55"/>
  <c i="2" r="J35"/>
  <c i="1" r="AX55"/>
  <c i="2"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09"/>
  <c r="BH109"/>
  <c r="BG109"/>
  <c r="BF109"/>
  <c r="T109"/>
  <c r="R109"/>
  <c r="P109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1" r="L50"/>
  <c r="AM50"/>
  <c r="AM49"/>
  <c r="L49"/>
  <c r="AM47"/>
  <c r="L47"/>
  <c r="L45"/>
  <c r="L44"/>
  <c i="2" r="J121"/>
  <c r="BK154"/>
  <c i="3" r="J87"/>
  <c i="2" r="BK167"/>
  <c r="J194"/>
  <c r="F36"/>
  <c r="J134"/>
  <c r="J188"/>
  <c r="J178"/>
  <c r="BK175"/>
  <c r="BK121"/>
  <c i="3" r="BK93"/>
  <c i="2" r="BK90"/>
  <c r="BK196"/>
  <c r="BK125"/>
  <c r="F34"/>
  <c r="BK104"/>
  <c r="BK156"/>
  <c r="J198"/>
  <c i="3" r="BK91"/>
  <c i="2" r="J183"/>
  <c r="BK127"/>
  <c r="J152"/>
  <c r="BK100"/>
  <c r="J173"/>
  <c r="J142"/>
  <c r="BK144"/>
  <c i="3" r="BK95"/>
  <c i="2" r="BK169"/>
  <c r="J146"/>
  <c i="3" r="J89"/>
  <c i="2" r="BK92"/>
  <c r="J140"/>
  <c r="BK161"/>
  <c r="J34"/>
  <c r="J180"/>
  <c r="J138"/>
  <c i="1" r="AS54"/>
  <c i="2" r="J104"/>
  <c r="J154"/>
  <c r="BK134"/>
  <c r="J94"/>
  <c i="3" r="BK109"/>
  <c i="2" r="F35"/>
  <c r="BK163"/>
  <c r="J125"/>
  <c r="BK183"/>
  <c r="J96"/>
  <c r="J185"/>
  <c r="BK173"/>
  <c i="3" r="BK87"/>
  <c i="2" r="BK185"/>
  <c r="BK138"/>
  <c i="3" r="BK89"/>
  <c i="2" r="BK96"/>
  <c r="BK152"/>
  <c i="3" r="J91"/>
  <c i="2" r="J127"/>
  <c r="J163"/>
  <c r="J102"/>
  <c r="F37"/>
  <c r="J175"/>
  <c r="J190"/>
  <c r="BK109"/>
  <c r="BK140"/>
  <c r="J156"/>
  <c r="BK150"/>
  <c r="J130"/>
  <c r="BK157"/>
  <c r="J109"/>
  <c r="BK178"/>
  <c r="J161"/>
  <c r="J118"/>
  <c r="J144"/>
  <c i="3" r="J98"/>
  <c i="2" r="J196"/>
  <c r="BK148"/>
  <c i="3" r="BK98"/>
  <c i="2" r="J159"/>
  <c r="BK180"/>
  <c i="3" r="BK102"/>
  <c i="2" r="J90"/>
  <c i="3" r="J93"/>
  <c i="2" r="BK198"/>
  <c r="BK102"/>
  <c r="BK159"/>
  <c r="J92"/>
  <c i="3" r="J102"/>
  <c i="2" r="BK188"/>
  <c r="J100"/>
  <c r="J167"/>
  <c r="J150"/>
  <c r="BK190"/>
  <c i="3" r="J109"/>
  <c i="2" r="BK118"/>
  <c r="J169"/>
  <c r="J157"/>
  <c r="BK94"/>
  <c i="3" r="J95"/>
  <c i="2" r="BK194"/>
  <c r="BK142"/>
  <c r="BK146"/>
  <c r="J148"/>
  <c r="BK130"/>
  <c i="3" r="J34"/>
  <c i="2" l="1" r="P89"/>
  <c r="R177"/>
  <c r="BK89"/>
  <c r="J89"/>
  <c r="J61"/>
  <c r="BK177"/>
  <c r="J177"/>
  <c r="J64"/>
  <c r="R155"/>
  <c r="T193"/>
  <c r="T192"/>
  <c r="R89"/>
  <c r="P155"/>
  <c r="P172"/>
  <c r="T172"/>
  <c r="BK187"/>
  <c r="J187"/>
  <c r="J65"/>
  <c r="T187"/>
  <c r="BK193"/>
  <c r="J193"/>
  <c r="J67"/>
  <c i="3" r="BK86"/>
  <c r="R86"/>
  <c r="R85"/>
  <c r="R84"/>
  <c i="2" r="T89"/>
  <c r="T88"/>
  <c r="T87"/>
  <c r="T155"/>
  <c r="R172"/>
  <c r="T177"/>
  <c r="R187"/>
  <c r="R193"/>
  <c r="R192"/>
  <c i="3" r="T86"/>
  <c r="T85"/>
  <c r="T84"/>
  <c i="2" r="BK155"/>
  <c r="J155"/>
  <c r="J62"/>
  <c r="BK172"/>
  <c r="J172"/>
  <c r="J63"/>
  <c r="P177"/>
  <c r="P187"/>
  <c r="P193"/>
  <c r="P192"/>
  <c i="3" r="P86"/>
  <c r="P85"/>
  <c r="P84"/>
  <c i="1" r="AU56"/>
  <c i="3" r="BK101"/>
  <c r="J101"/>
  <c r="J63"/>
  <c r="BK97"/>
  <c r="J97"/>
  <c r="J62"/>
  <c r="BK108"/>
  <c r="J108"/>
  <c r="J64"/>
  <c i="2" r="BK88"/>
  <c r="J88"/>
  <c r="J60"/>
  <c i="3" r="E48"/>
  <c r="J78"/>
  <c r="BE89"/>
  <c r="BE98"/>
  <c r="BE109"/>
  <c r="BE87"/>
  <c r="BE91"/>
  <c r="F55"/>
  <c r="BE102"/>
  <c r="BE93"/>
  <c r="BE95"/>
  <c i="1" r="AW56"/>
  <c r="BB55"/>
  <c r="BC55"/>
  <c i="2" r="J52"/>
  <c r="BE100"/>
  <c r="BE104"/>
  <c r="BE109"/>
  <c r="BE146"/>
  <c r="BE148"/>
  <c r="BE150"/>
  <c r="BE185"/>
  <c r="BE188"/>
  <c r="BE198"/>
  <c i="1" r="AW55"/>
  <c i="2" r="F55"/>
  <c r="BE96"/>
  <c r="BE102"/>
  <c r="BE118"/>
  <c r="BE125"/>
  <c r="BE138"/>
  <c r="BE173"/>
  <c r="BE175"/>
  <c r="BE178"/>
  <c r="BE180"/>
  <c r="BE183"/>
  <c r="BE190"/>
  <c r="BE194"/>
  <c r="BE196"/>
  <c r="E48"/>
  <c r="BE90"/>
  <c r="BE92"/>
  <c r="BE94"/>
  <c r="BE121"/>
  <c r="BE127"/>
  <c r="BE130"/>
  <c r="BE140"/>
  <c r="BE142"/>
  <c r="BE144"/>
  <c r="BE152"/>
  <c r="BE154"/>
  <c r="BE156"/>
  <c r="BE157"/>
  <c r="BE159"/>
  <c r="BE161"/>
  <c r="BE163"/>
  <c r="BE167"/>
  <c r="BE169"/>
  <c i="1" r="BA55"/>
  <c i="2" r="BE134"/>
  <c i="1" r="BD55"/>
  <c i="3" r="F37"/>
  <c i="1" r="BD56"/>
  <c r="BD54"/>
  <c r="W33"/>
  <c i="3" r="F36"/>
  <c i="1" r="BC56"/>
  <c r="BC54"/>
  <c r="W32"/>
  <c i="3" r="F35"/>
  <c i="1" r="BB56"/>
  <c r="BB54"/>
  <c r="AX54"/>
  <c i="3" r="F34"/>
  <c i="1" r="BA56"/>
  <c r="BA54"/>
  <c r="W30"/>
  <c i="3" l="1" r="BK85"/>
  <c r="J85"/>
  <c r="J60"/>
  <c i="2" r="R88"/>
  <c r="R87"/>
  <c r="P88"/>
  <c r="P87"/>
  <c i="1" r="AU55"/>
  <c i="2" r="BK192"/>
  <c r="J192"/>
  <c r="J66"/>
  <c i="3" r="J86"/>
  <c r="J61"/>
  <c i="2" r="BK87"/>
  <c r="J87"/>
  <c r="J59"/>
  <c r="J33"/>
  <c i="1" r="AV55"/>
  <c r="AT55"/>
  <c r="AW54"/>
  <c r="AK30"/>
  <c r="AU54"/>
  <c i="3" r="J33"/>
  <c i="1" r="AV56"/>
  <c r="AT56"/>
  <c i="3" r="F33"/>
  <c i="1" r="AZ56"/>
  <c r="W31"/>
  <c i="2" r="F33"/>
  <c i="1" r="AZ55"/>
  <c r="AY54"/>
  <c i="3" l="1" r="BK84"/>
  <c r="J84"/>
  <c r="J59"/>
  <c i="1" r="AZ54"/>
  <c r="AV54"/>
  <c r="AK29"/>
  <c i="2" r="J30"/>
  <c i="1" r="AG55"/>
  <c i="2" l="1" r="J39"/>
  <c i="1" r="AN55"/>
  <c r="W29"/>
  <c i="3" r="J30"/>
  <c i="1" r="AG56"/>
  <c r="AT54"/>
  <c i="3" l="1" r="J39"/>
  <c i="1" r="AN56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<sst xmlns="http://schemas.openxmlformats.org/spreadsheetml/2006/main">
  <si>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</si>
  <si>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</si>
  <si>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</si>
  <si>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</si>
  <si>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</si>
  <si>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{2098ae0d-9835-4a6f-9ab1-4478b0c06b9b}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</si>
  <si>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</si>
  <si>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</si>
  <si>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</si>
  <si>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</si>
  <si>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</si>
  <si>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</si>
  <si>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</si>
  <si>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</si>
  <si>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</si>
  <si>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25-33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</si>
  <si>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</si>
  <si>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</si>
  <si>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komunikací v lokalitě Vysoká, Psáry - Dolní Jirčany</t>
  </si>
  <si>
    <t>KSO:</t>
  </si>
  <si>
    <t>CC-CZ:</t>
  </si>
  <si>
    <t>Místo:</t>
  </si>
  <si>
    <t>Psáry</t>
  </si>
  <si>
    <t>Datum:</t>
  </si>
  <si>
    <t>12. 9. 2025</t>
  </si>
  <si>
    <t>Zadavatel:</t>
  </si>
  <si>
    <t>IČ:</t>
  </si>
  <si>
    <t>00241580</t>
  </si>
  <si>
    <t>Obec Psáry</t>
  </si>
  <si>
    <t>DIČ:</t>
  </si>
  <si>
    <t>CZ00241580</t>
  </si>
  <si>
    <t>Účastník:</t>
  </si>
  <si>
    <t>Vyplň údaj</t>
  </si>
  <si>
    <t>Projektant:</t>
  </si>
  <si>
    <t>03833861</t>
  </si>
  <si>
    <t>AllPlan Projekt s.r.o.</t>
  </si>
  <si>
    <t>True</t>
  </si>
  <si>
    <t>Zpracovatel:</t>
  </si>
  <si>
    <t>74086880</t>
  </si>
  <si>
    <t>Václav Křišťál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</si>
  <si>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</si>
  <si>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</si>
  <si>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</si>
  <si>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</si>
  <si>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</si>
  <si>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</si>
  <si>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</si>
  <si>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</si>
  <si>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</si>
  <si>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</si>
  <si>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</si>
  <si>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</si>
  <si>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</si>
  <si>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</si>
  <si>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</si>
  <si>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</si>
  <si>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</si>
  <si>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</si>
  <si>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</si>
  <si>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</si>
  <si>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</si>
  <si>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</si>
  <si>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</si>
  <si>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</si>
  <si>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</si>
  <si>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</si>
  <si>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</si>
  <si>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</si>
  <si>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</si>
  <si>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</si>
  <si>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</si>
  <si>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</si>
  <si>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</si>
  <si>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</si>
  <si>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</si>
  <si>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</si>
  <si>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</si>
  <si>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</si>
  <si>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</si>
  <si>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</si>
  <si>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</si>
  <si>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</si>
  <si>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Větev 1</t>
  </si>
  <si>
    <t>STA</t>
  </si>
  <si>
    <t>1</t>
  </si>
  <si>
    <t>{17c9bfea-f0f7-464d-9379-e026e73ed0a5}</t>
  </si>
  <si>
    <t>2</t>
  </si>
  <si>
    <t>VON</t>
  </si>
  <si>
    <t>Vedlejší a ostatní náklady</t>
  </si>
  <si>
    <t>{f2ea1fe0-7909-4add-beb8-13c097cdacbd}</t>
  </si>
  <si>
    <t>KRYCÍ LIST SOUPISU PRACÍ</t>
  </si>
  <si>
    <t>Objekt:</t>
  </si>
  <si>
    <t>SO 01 - Větev 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</si>
  <si>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</si>
  <si>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</si>
  <si>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</si>
  <si>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</si>
  <si>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</si>
  <si>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</si>
  <si>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</si>
  <si>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</si>
  <si>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997 - Doprava suti a vybouraných hmot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</si>
  <si>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</si>
  <si>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</si>
  <si>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</si>
  <si>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</si>
  <si>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</si>
  <si>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</si>
  <si>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</si>
  <si>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</si>
  <si>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</si>
  <si>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</si>
  <si>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</si>
  <si>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</si>
  <si>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</si>
  <si>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</si>
  <si>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</si>
  <si>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</si>
  <si>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</si>
  <si>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</si>
  <si>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</si>
  <si>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</si>
  <si>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</si>
  <si>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</si>
  <si>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</si>
  <si>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m2</t>
  </si>
  <si>
    <t>CS ÚRS 2025 02</t>
  </si>
  <si>
    <t>4</t>
  </si>
  <si>
    <t>-436056943</t>
  </si>
  <si>
    <t>Online PSC</t>
  </si>
  <si>
    <t>https://podminky.urs.cz/item/CS_URS_2025_02/113107163</t>
  </si>
  <si>
    <t>113107183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</si>
  <si>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</si>
  <si>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410954792</t>
  </si>
  <si>
    <t>https://podminky.urs.cz/item/CS_URS_2025_02/113107183</t>
  </si>
  <si>
    <t>3</t>
  </si>
  <si>
    <t>121151113</t>
  </si>
  <si>
    <t>Sejmutí ornice strojně při souvislé ploše přes 100 do 500 m2, tl. vrstvy do 200 mm</t>
  </si>
  <si>
    <t>-324043116</t>
  </si>
  <si>
    <t>https://podminky.urs.cz/item/CS_URS_2025_02/121151113</t>
  </si>
  <si>
    <t>122251104</t>
  </si>
  <si>
    <t>Odkopávky a prokopávky nezapažené strojně v hornině třídy těžitelnosti I skupiny 3 přes 100 do 500 m3</t>
  </si>
  <si>
    <t>m3</t>
  </si>
  <si>
    <t>-1207337394</t>
  </si>
  <si>
    <t>https://podminky.urs.cz/item/CS_URS_2025_02/122251104</t>
  </si>
  <si>
    <t>VV</t>
  </si>
  <si>
    <t>210,8</t>
  </si>
  <si>
    <t>1729,67*0,06</t>
  </si>
  <si>
    <t>5</t>
  </si>
  <si>
    <t>133251101</t>
  </si>
  <si>
    <t>Hloubení nezapažených šachet strojně v hornině třídy těžitelnosti I skupiny 3 do 20 m3</t>
  </si>
  <si>
    <t>664419297</t>
  </si>
  <si>
    <t>https://podminky.urs.cz/item/CS_URS_2025_02/133251101</t>
  </si>
  <si>
    <t>6</t>
  </si>
  <si>
    <t>133254101</t>
  </si>
  <si>
    <t>Hloubení zapažených šachet strojně v hornině třídy těžitelnosti I skupiny 3 do 20 m3</t>
  </si>
  <si>
    <t>2005919308</t>
  </si>
  <si>
    <t>https://podminky.urs.cz/item/CS_URS_2025_02/133254101</t>
  </si>
  <si>
    <t>7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</si>
  <si>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</si>
  <si>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</si>
  <si>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814235363</t>
  </si>
  <si>
    <t>https://podminky.urs.cz/item/CS_URS_2025_02/162351104</t>
  </si>
  <si>
    <t>371*0,1"ornice na deponii</t>
  </si>
  <si>
    <t>37,1"ornice z deponie na rozprostření</t>
  </si>
  <si>
    <t>(18,55+1,9+74,2)*2"na zásypy - na deponii a zpět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</si>
  <si>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</si>
  <si>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</si>
  <si>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</si>
  <si>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770233843</t>
  </si>
  <si>
    <t>https://podminky.urs.cz/item/CS_URS_2025_02/162751117</t>
  </si>
  <si>
    <t>ornice na skládku</t>
  </si>
  <si>
    <t>(450-371)*0,1</t>
  </si>
  <si>
    <t>103,78"odvoz výkop z akt.zony na skládku</t>
  </si>
  <si>
    <t>210,8+2+2"výkopy</t>
  </si>
  <si>
    <t>-(18,55+74,2-1,9)"zásypy</t>
  </si>
  <si>
    <t>dovoz zeminy do akt.zony</t>
  </si>
  <si>
    <t>103,78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</si>
  <si>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</si>
  <si>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</si>
  <si>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</si>
  <si>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-2055683618</t>
  </si>
  <si>
    <t>https://podminky.urs.cz/item/CS_URS_2025_02/162751119</t>
  </si>
  <si>
    <t>337,51*10</t>
  </si>
  <si>
    <t>10</t>
  </si>
  <si>
    <t>167151101</t>
  </si>
  <si>
    <t>Nakládání, skládání a překládání neulehlého výkopku nebo sypaniny strojně nakládání, množství do 100 m3, z horniny třídy těžitelnosti I, skupiny 1 až 3</t>
  </si>
  <si>
    <t>345918627</t>
  </si>
  <si>
    <t>https://podminky.urs.cz/item/CS_URS_2025_02/167151101</t>
  </si>
  <si>
    <t>(18,55+1,9+74,2)"na zásypy - na deponii a zpět</t>
  </si>
  <si>
    <t>11</t>
  </si>
  <si>
    <t>171151103</t>
  </si>
  <si>
    <t>Uložení sypanin do násypů strojně s rozprostřením sypaniny ve vrstvách a s hrubým urovnáním zhutněných z hornin soudržných jakékoliv třídy těžitelnosti</t>
  </si>
  <si>
    <t>131662606</t>
  </si>
  <si>
    <t>https://podminky.urs.cz/item/CS_URS_2025_02/171151103</t>
  </si>
  <si>
    <t>171201231</t>
  </si>
  <si>
    <t>Poplatek za uložení stavebního odpadu na recyklační skládce (skládkovné) zeminy a kamení zatříděného do Katalogu odpadů pod kódem 17 05 04</t>
  </si>
  <si>
    <t>t</t>
  </si>
  <si>
    <t>869181341</t>
  </si>
  <si>
    <t>https://podminky.urs.cz/item/CS_URS_2025_02/171201231</t>
  </si>
  <si>
    <t>233,73*1,7</t>
  </si>
  <si>
    <t>13</t>
  </si>
  <si>
    <t>171251201</t>
  </si>
  <si>
    <t>Uložení sypaniny na skládky nebo meziskládky bez hutnění s upravením uložené sypaniny do předepsaného tvaru</t>
  </si>
  <si>
    <t>-1318449760</t>
  </si>
  <si>
    <t>https://podminky.urs.cz/item/CS_URS_2025_02/171251201</t>
  </si>
  <si>
    <t xml:space="preserve">(18,55+1,9+74,2)"na zásypy - na deponii </t>
  </si>
  <si>
    <t>14</t>
  </si>
  <si>
    <t>174151101</t>
  </si>
  <si>
    <t>Zásyp sypaninou z jakékoliv horniny strojně s uložením výkopku ve vrstvách se zhutněním jam, šachet, rýh nebo kolem objektů v těchto vykopávkách</t>
  </si>
  <si>
    <t>348277621</t>
  </si>
  <si>
    <t>https://podminky.urs.cz/item/CS_URS_2025_02/174151101</t>
  </si>
  <si>
    <t>74,2</t>
  </si>
  <si>
    <t>1,9</t>
  </si>
  <si>
    <t>15</t>
  </si>
  <si>
    <t>181351103</t>
  </si>
  <si>
    <t>Rozprostření a urovnání ornice v rovině nebo ve svahu sklonu do 1:5 strojně při souvislé ploše přes 100 do 500 m2, tl. vrstvy do 200 mm</t>
  </si>
  <si>
    <t>1573622294</t>
  </si>
  <si>
    <t>https://podminky.urs.cz/item/CS_URS_2025_02/181351103</t>
  </si>
  <si>
    <t>16</t>
  </si>
  <si>
    <t>181411131</t>
  </si>
  <si>
    <t>Založení trávníku na půdě předem připravené plochy do 1000 m2 výsevem včetně utažení parkového v rovině nebo na svahu do 1:5</t>
  </si>
  <si>
    <t>739557</t>
  </si>
  <si>
    <t>https://podminky.urs.cz/item/CS_URS_2025_02/181411131</t>
  </si>
  <si>
    <t>17</t>
  </si>
  <si>
    <t>M</t>
  </si>
  <si>
    <t>00572410</t>
  </si>
  <si>
    <t>osivo směs travní parková</t>
  </si>
  <si>
    <t>kg</t>
  </si>
  <si>
    <t>1554630862</t>
  </si>
  <si>
    <t>371*0,02 'Přepočtené koeficientem množství</t>
  </si>
  <si>
    <t>18</t>
  </si>
  <si>
    <t>181951111</t>
  </si>
  <si>
    <t>Úprava pláně vyrovnáním výškových rozdílů strojně v hornině třídy těžitelnosti I, skupiny 1 až 3 bez zhutnění</t>
  </si>
  <si>
    <t>1114371048</t>
  </si>
  <si>
    <t>https://podminky.urs.cz/item/CS_URS_2025_02/181951111</t>
  </si>
  <si>
    <t>19</t>
  </si>
  <si>
    <t>181951112</t>
  </si>
  <si>
    <t>Úprava pláně vyrovnáním výškových rozdílů strojně v hornině třídy těžitelnosti I, skupiny 1 až 3 se zhutněním</t>
  </si>
  <si>
    <t>-1386238952</t>
  </si>
  <si>
    <t>https://podminky.urs.cz/item/CS_URS_2025_02/181951112</t>
  </si>
  <si>
    <t>20</t>
  </si>
  <si>
    <t>183403114</t>
  </si>
  <si>
    <t>Obdělání půdy kultivátorováním v rovině nebo na svahu do 1:5</t>
  </si>
  <si>
    <t>223305199</t>
  </si>
  <si>
    <t>https://podminky.urs.cz/item/CS_URS_2025_02/183403114</t>
  </si>
  <si>
    <t>183403161</t>
  </si>
  <si>
    <t>Obdělání půdy válením v rovině nebo na svahu do 1:5</t>
  </si>
  <si>
    <t>-1326956747</t>
  </si>
  <si>
    <t>https://podminky.urs.cz/item/CS_URS_2025_02/183403161</t>
  </si>
  <si>
    <t>22</t>
  </si>
  <si>
    <t>184813511</t>
  </si>
  <si>
    <t>Chemické odplevelení půdy před založením kultury, trávníku nebo zpevněných ploch ručně o jakékoli výměře postřikem na široko v rovině nebo na svahu do 1:5</t>
  </si>
  <si>
    <t>381291412</t>
  </si>
  <si>
    <t>https://podminky.urs.cz/item/CS_URS_2025_02/184813511</t>
  </si>
  <si>
    <t>23</t>
  </si>
  <si>
    <t>R.19150111</t>
  </si>
  <si>
    <t>Ručně kopané sondy inženýrských sítí, vč. zpětného zásypu</t>
  </si>
  <si>
    <t>kus</t>
  </si>
  <si>
    <t>1427762838</t>
  </si>
  <si>
    <t>Komunikace pozemní</t>
  </si>
  <si>
    <t>24</t>
  </si>
  <si>
    <t>561121101.R1</t>
  </si>
  <si>
    <t>Zřízení podkladu nebo ochranné vrstvy vozovky z mechanicky zpevněné zeminy MZ bez přidání pojiva nebo vylepšovacího materiálu, s rozprostřením, vlhčením, promísením a zhutněním, tloušťka po zhutnění 60 mm</t>
  </si>
  <si>
    <t>760453845</t>
  </si>
  <si>
    <t>25</t>
  </si>
  <si>
    <t>10364100</t>
  </si>
  <si>
    <t>zemina pro terénní úpravy - tříděná</t>
  </si>
  <si>
    <t>-957799454</t>
  </si>
  <si>
    <t>1729,67*0,11 'Přepočtené koeficientem množství</t>
  </si>
  <si>
    <t>26</t>
  </si>
  <si>
    <t>564851113</t>
  </si>
  <si>
    <t>Podklad ze štěrkodrti ŠD s rozprostřením a zhutněním plochy přes 100 m2, po zhutnění tl. 170 mm</t>
  </si>
  <si>
    <t>1958041487</t>
  </si>
  <si>
    <t>https://podminky.urs.cz/item/CS_URS_2025_02/564851113</t>
  </si>
  <si>
    <t>27</t>
  </si>
  <si>
    <t>564861111</t>
  </si>
  <si>
    <t>Podklad ze štěrkodrti ŠD s rozprostřením a zhutněním plochy přes 100 m2, po zhutnění tl. 200 mm</t>
  </si>
  <si>
    <t>-1193463410</t>
  </si>
  <si>
    <t>https://podminky.urs.cz/item/CS_URS_2025_02/564861111</t>
  </si>
  <si>
    <t>28</t>
  </si>
  <si>
    <t>564871016</t>
  </si>
  <si>
    <t>Podklad ze štěrkodrti ŠD s rozprostřením a zhutněním plochy jednotlivě do 100 m2, po zhutnění tl. 300 mm</t>
  </si>
  <si>
    <t>-1788616723</t>
  </si>
  <si>
    <t>https://podminky.urs.cz/item/CS_URS_2025_02/564871016</t>
  </si>
  <si>
    <t>sjezdy</t>
  </si>
  <si>
    <t>208</t>
  </si>
  <si>
    <t>29</t>
  </si>
  <si>
    <t>573451113</t>
  </si>
  <si>
    <t>Dvojitý nátěr DN s posypem kamenivem a se zaválcováním z asfaltu silničního, v množství 2,1 kg/m2</t>
  </si>
  <si>
    <t>-943646907</t>
  </si>
  <si>
    <t>https://podminky.urs.cz/item/CS_URS_2025_02/573451113</t>
  </si>
  <si>
    <t>30</t>
  </si>
  <si>
    <t>574381112</t>
  </si>
  <si>
    <t>Penetrační makadam PM s rozprostřením kameniva na sucho, s prolitím živicí, s posypem drtí a se zhutněním hrubý (PMH) z kameniva hrubého drceného, po zhutnění tl. 100 mm</t>
  </si>
  <si>
    <t>-140517219</t>
  </si>
  <si>
    <t>https://podminky.urs.cz/item/CS_URS_2025_02/574381112</t>
  </si>
  <si>
    <t>1494,15</t>
  </si>
  <si>
    <t>Vedení trubní dálková a přípojná</t>
  </si>
  <si>
    <t>31</t>
  </si>
  <si>
    <t>899132121</t>
  </si>
  <si>
    <t>Výměna (výšková úprava) poklopu kanalizačního s rámem pevným s ošetřením podkladních vrstev hloubky do 25 cm</t>
  </si>
  <si>
    <t>56857269</t>
  </si>
  <si>
    <t>https://podminky.urs.cz/item/CS_URS_2025_02/899132121</t>
  </si>
  <si>
    <t>32</t>
  </si>
  <si>
    <t>899132212</t>
  </si>
  <si>
    <t>Výměna (výšková úprava) poklopu vodovodního samonivelačního nebo pevného šoupátkového</t>
  </si>
  <si>
    <t>-1471488369</t>
  </si>
  <si>
    <t>https://podminky.urs.cz/item/CS_URS_2025_02/899132212</t>
  </si>
  <si>
    <t>997</t>
  </si>
  <si>
    <t>Doprava suti a vybouraných hmot</t>
  </si>
  <si>
    <t>33</t>
  </si>
  <si>
    <t>997221551</t>
  </si>
  <si>
    <t>Vodorovná doprava suti bez naložení, ale se složením a s hrubým urovnáním ze sypkých materiálů, na vzdálenost do 1 km</t>
  </si>
  <si>
    <t>-11745273</t>
  </si>
  <si>
    <t>https://podminky.urs.cz/item/CS_URS_2025_02/997221551</t>
  </si>
  <si>
    <t>34</t>
  </si>
  <si>
    <t>997221559</t>
  </si>
  <si>
    <t>Vodorovná doprava suti bez naložení, ale se složením a s hrubým urovnáním ze sypkých materiálů, na vzdálenost Příplatek k ceně za každý další započatý 1 km přes 1 km</t>
  </si>
  <si>
    <t>1398561364</t>
  </si>
  <si>
    <t>https://podminky.urs.cz/item/CS_URS_2025_02/997221559</t>
  </si>
  <si>
    <t>806,08*19 'Přepočtené koeficientem množství</t>
  </si>
  <si>
    <t>35</t>
  </si>
  <si>
    <t>997221875</t>
  </si>
  <si>
    <t>Poplatek za uložení stavebního odpadu na recyklační skládce (skládkovné) asfaltového bez obsahu dehtu zatříděného do Katalogu odpadů pod kódem 17 03 02</t>
  </si>
  <si>
    <t>220037409</t>
  </si>
  <si>
    <t>https://podminky.urs.cz/item/CS_URS_2025_02/997221875</t>
  </si>
  <si>
    <t>36</t>
  </si>
  <si>
    <t>997221873</t>
  </si>
  <si>
    <t>-1138458065</t>
  </si>
  <si>
    <t>https://podminky.urs.cz/item/CS_URS_2025_02/997221873</t>
  </si>
  <si>
    <t>998</t>
  </si>
  <si>
    <t>Přesun hmot</t>
  </si>
  <si>
    <t>37</t>
  </si>
  <si>
    <t>998225111</t>
  </si>
  <si>
    <t>Přesun hmot pro komunikace s krytem z kameniva, monolitickým betonovým nebo živičným dopravní vzdálenost do 200 m jakékoliv délky objektu</t>
  </si>
  <si>
    <t>-1393466910</t>
  </si>
  <si>
    <t>https://podminky.urs.cz/item/CS_URS_2025_02/998225111</t>
  </si>
  <si>
    <t>38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</si>
  <si>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</si>
  <si>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</si>
  <si>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1929889620</t>
  </si>
  <si>
    <t>https://podminky.urs.cz/item/CS_URS_2025_02/998225191</t>
  </si>
  <si>
    <t>Práce a dodávky M</t>
  </si>
  <si>
    <t>46-M</t>
  </si>
  <si>
    <t>Zemní práce při extr.mont.pracích</t>
  </si>
  <si>
    <t>39</t>
  </si>
  <si>
    <t>460742132</t>
  </si>
  <si>
    <t>Osazení kabelových prostupů včetně utěsnění a spárování z trub plastových do rýhy, bez výkopových prací s obetonováním, vnitřního průměru přes 10 do 15 cm</t>
  </si>
  <si>
    <t>m</t>
  </si>
  <si>
    <t>64</t>
  </si>
  <si>
    <t>-375098057</t>
  </si>
  <si>
    <t>https://podminky.urs.cz/item/CS_URS_2025_02/460742132</t>
  </si>
  <si>
    <t>40</t>
  </si>
  <si>
    <t>34571098</t>
  </si>
  <si>
    <t>trubka elektroinstalační dělená (chránička) D 100/110mm, HDPE</t>
  </si>
  <si>
    <t>128</t>
  </si>
  <si>
    <t>-1412002895</t>
  </si>
  <si>
    <t>20*1,03 'Přepočtené koeficientem množství</t>
  </si>
  <si>
    <t>41</t>
  </si>
  <si>
    <t>469981111</t>
  </si>
  <si>
    <t>Přesun hmot pro pomocné stavební práce při elektromontážích dopravní vzdálenost do 1 000 m</t>
  </si>
  <si>
    <t>751000424</t>
  </si>
  <si>
    <t>https://podminky.urs.cz/item/CS_URS_2025_02/469981111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</si>
  <si>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</si>
  <si>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</si>
  <si>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</si>
  <si>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</si>
  <si>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</si>
  <si>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</si>
  <si>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</si>
  <si>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</si>
  <si>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</si>
  <si>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</si>
  <si>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012164000</t>
  </si>
  <si>
    <t>Vytyčení a zaměření inženýrských sítí</t>
  </si>
  <si>
    <t>kpl</t>
  </si>
  <si>
    <t>1024</t>
  </si>
  <si>
    <t>1562612229</t>
  </si>
  <si>
    <t>https://podminky.urs.cz/item/CS_URS_2025_02/012164000</t>
  </si>
  <si>
    <t>012234000</t>
  </si>
  <si>
    <t>Vytyčení obvodu stavby</t>
  </si>
  <si>
    <t>-2005966131</t>
  </si>
  <si>
    <t>https://podminky.urs.cz/item/CS_URS_2025_02/012234000</t>
  </si>
  <si>
    <t>012434000</t>
  </si>
  <si>
    <t>Geodetická aktualizační dokumentace (GAD DTM)</t>
  </si>
  <si>
    <t>518917198</t>
  </si>
  <si>
    <t>https://podminky.urs.cz/item/CS_URS_2025_02/012434000</t>
  </si>
  <si>
    <t>012444000</t>
  </si>
  <si>
    <t>Geodetické měření skutečného provedení stavby</t>
  </si>
  <si>
    <t>-1085940087</t>
  </si>
  <si>
    <t>https://podminky.urs.cz/item/CS_URS_2025_02/012444000</t>
  </si>
  <si>
    <t>013254000</t>
  </si>
  <si>
    <t>Dokumentace skutečného provedení stavby</t>
  </si>
  <si>
    <t>hod</t>
  </si>
  <si>
    <t>1901672165</t>
  </si>
  <si>
    <t>https://podminky.urs.cz/item/CS_URS_2025_02/013254000</t>
  </si>
  <si>
    <t>VRN3</t>
  </si>
  <si>
    <t>Zařízení staveniště</t>
  </si>
  <si>
    <t>030001000</t>
  </si>
  <si>
    <t>-1560627323</t>
  </si>
  <si>
    <t>https://podminky.urs.cz/item/CS_URS_2025_02/030001000</t>
  </si>
  <si>
    <t>P</t>
  </si>
  <si>
    <t>Poznámka k položce:_x000d_
Kompletní Z.S. - zřízení, provoz, likvidace. Vč. přípojek, energií, příp. oplocení, bezp.zabezpečení, uvedení ploch do původního stavu.</t>
  </si>
  <si>
    <t>VRN4</t>
  </si>
  <si>
    <t>Inženýrská činnost</t>
  </si>
  <si>
    <t>043134000</t>
  </si>
  <si>
    <t>Zkoušky zatěžovací</t>
  </si>
  <si>
    <t>-1926112264</t>
  </si>
  <si>
    <t>https://podminky.urs.cz/item/CS_URS_2025_02/043134000</t>
  </si>
  <si>
    <t>dle výkazu z PD - zemní pláň</t>
  </si>
  <si>
    <t>konstrukční vrstvy</t>
  </si>
  <si>
    <t>VRN7</t>
  </si>
  <si>
    <t>Provozní vlivy</t>
  </si>
  <si>
    <t>072103000</t>
  </si>
  <si>
    <t>Silniční provoz - projednání DIO a zajištění DIR</t>
  </si>
  <si>
    <t>-432038340</t>
  </si>
  <si>
    <t>https://podminky.urs.cz/item/CS_URS_2025_02/072103000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</si>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</sst>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63" TargetMode="External" /><Relationship Id="rId2" Type="http://schemas.openxmlformats.org/officeDocument/2006/relationships/hyperlink" Target="https://podminky.urs.cz/item/CS_URS_2025_02/113107183" TargetMode="External" /><Relationship Id="rId3" Type="http://schemas.openxmlformats.org/officeDocument/2006/relationships/hyperlink" Target="https://podminky.urs.cz/item/CS_URS_2025_02/121151113" TargetMode="External" /><Relationship Id="rId4" Type="http://schemas.openxmlformats.org/officeDocument/2006/relationships/hyperlink" Target="https://podminky.urs.cz/item/CS_URS_2025_02/122251104" TargetMode="External" /><Relationship Id="rId5" Type="http://schemas.openxmlformats.org/officeDocument/2006/relationships/hyperlink" Target="https://podminky.urs.cz/item/CS_URS_2025_02/133251101" TargetMode="External" /><Relationship Id="rId6" Type="http://schemas.openxmlformats.org/officeDocument/2006/relationships/hyperlink" Target="https://podminky.urs.cz/item/CS_URS_2025_02/133254101" TargetMode="External" /><Relationship Id="rId7" Type="http://schemas.openxmlformats.org/officeDocument/2006/relationships/hyperlink" Target="https://podminky.urs.cz/item/CS_URS_2025_02/162351104" TargetMode="External" /><Relationship Id="rId8" Type="http://schemas.openxmlformats.org/officeDocument/2006/relationships/hyperlink" Target="https://podminky.urs.cz/item/CS_URS_2025_02/162751117" TargetMode="External" /><Relationship Id="rId9" Type="http://schemas.openxmlformats.org/officeDocument/2006/relationships/hyperlink" Target="https://podminky.urs.cz/item/CS_URS_2025_02/162751119" TargetMode="External" /><Relationship Id="rId10" Type="http://schemas.openxmlformats.org/officeDocument/2006/relationships/hyperlink" Target="https://podminky.urs.cz/item/CS_URS_2025_02/167151101" TargetMode="External" /><Relationship Id="rId11" Type="http://schemas.openxmlformats.org/officeDocument/2006/relationships/hyperlink" Target="https://podminky.urs.cz/item/CS_URS_2025_02/171151103" TargetMode="External" /><Relationship Id="rId12" Type="http://schemas.openxmlformats.org/officeDocument/2006/relationships/hyperlink" Target="https://podminky.urs.cz/item/CS_URS_2025_02/171201231" TargetMode="External" /><Relationship Id="rId13" Type="http://schemas.openxmlformats.org/officeDocument/2006/relationships/hyperlink" Target="https://podminky.urs.cz/item/CS_URS_2025_02/171251201" TargetMode="External" /><Relationship Id="rId14" Type="http://schemas.openxmlformats.org/officeDocument/2006/relationships/hyperlink" Target="https://podminky.urs.cz/item/CS_URS_2025_02/174151101" TargetMode="External" /><Relationship Id="rId15" Type="http://schemas.openxmlformats.org/officeDocument/2006/relationships/hyperlink" Target="https://podminky.urs.cz/item/CS_URS_2025_02/181351103" TargetMode="External" /><Relationship Id="rId16" Type="http://schemas.openxmlformats.org/officeDocument/2006/relationships/hyperlink" Target="https://podminky.urs.cz/item/CS_URS_2025_02/181411131" TargetMode="External" /><Relationship Id="rId17" Type="http://schemas.openxmlformats.org/officeDocument/2006/relationships/hyperlink" Target="https://podminky.urs.cz/item/CS_URS_2025_02/181951111" TargetMode="External" /><Relationship Id="rId18" Type="http://schemas.openxmlformats.org/officeDocument/2006/relationships/hyperlink" Target="https://podminky.urs.cz/item/CS_URS_2025_02/181951112" TargetMode="External" /><Relationship Id="rId19" Type="http://schemas.openxmlformats.org/officeDocument/2006/relationships/hyperlink" Target="https://podminky.urs.cz/item/CS_URS_2025_02/183403114" TargetMode="External" /><Relationship Id="rId20" Type="http://schemas.openxmlformats.org/officeDocument/2006/relationships/hyperlink" Target="https://podminky.urs.cz/item/CS_URS_2025_02/183403161" TargetMode="External" /><Relationship Id="rId21" Type="http://schemas.openxmlformats.org/officeDocument/2006/relationships/hyperlink" Target="https://podminky.urs.cz/item/CS_URS_2025_02/184813511" TargetMode="External" /><Relationship Id="rId22" Type="http://schemas.openxmlformats.org/officeDocument/2006/relationships/hyperlink" Target="https://podminky.urs.cz/item/CS_URS_2025_02/564851113" TargetMode="External" /><Relationship Id="rId23" Type="http://schemas.openxmlformats.org/officeDocument/2006/relationships/hyperlink" Target="https://podminky.urs.cz/item/CS_URS_2025_02/564861111" TargetMode="External" /><Relationship Id="rId24" Type="http://schemas.openxmlformats.org/officeDocument/2006/relationships/hyperlink" Target="https://podminky.urs.cz/item/CS_URS_2025_02/564871016" TargetMode="External" /><Relationship Id="rId25" Type="http://schemas.openxmlformats.org/officeDocument/2006/relationships/hyperlink" Target="https://podminky.urs.cz/item/CS_URS_2025_02/573451113" TargetMode="External" /><Relationship Id="rId26" Type="http://schemas.openxmlformats.org/officeDocument/2006/relationships/hyperlink" Target="https://podminky.urs.cz/item/CS_URS_2025_02/574381112" TargetMode="External" /><Relationship Id="rId27" Type="http://schemas.openxmlformats.org/officeDocument/2006/relationships/hyperlink" Target="https://podminky.urs.cz/item/CS_URS_2025_02/899132121" TargetMode="External" /><Relationship Id="rId28" Type="http://schemas.openxmlformats.org/officeDocument/2006/relationships/hyperlink" Target="https://podminky.urs.cz/item/CS_URS_2025_02/899132212" TargetMode="External" /><Relationship Id="rId29" Type="http://schemas.openxmlformats.org/officeDocument/2006/relationships/hyperlink" Target="https://podminky.urs.cz/item/CS_URS_2025_02/997221551" TargetMode="External" /><Relationship Id="rId30" Type="http://schemas.openxmlformats.org/officeDocument/2006/relationships/hyperlink" Target="https://podminky.urs.cz/item/CS_URS_2025_02/997221559" TargetMode="External" /><Relationship Id="rId31" Type="http://schemas.openxmlformats.org/officeDocument/2006/relationships/hyperlink" Target="https://podminky.urs.cz/item/CS_URS_2025_02/997221875" TargetMode="External" /><Relationship Id="rId32" Type="http://schemas.openxmlformats.org/officeDocument/2006/relationships/hyperlink" Target="https://podminky.urs.cz/item/CS_URS_2025_02/997221873" TargetMode="External" /><Relationship Id="rId33" Type="http://schemas.openxmlformats.org/officeDocument/2006/relationships/hyperlink" Target="https://podminky.urs.cz/item/CS_URS_2025_02/998225111" TargetMode="External" /><Relationship Id="rId34" Type="http://schemas.openxmlformats.org/officeDocument/2006/relationships/hyperlink" Target="https://podminky.urs.cz/item/CS_URS_2025_02/998225191" TargetMode="External" /><Relationship Id="rId35" Type="http://schemas.openxmlformats.org/officeDocument/2006/relationships/hyperlink" Target="https://podminky.urs.cz/item/CS_URS_2025_02/460742132" TargetMode="External" /><Relationship Id="rId36" Type="http://schemas.openxmlformats.org/officeDocument/2006/relationships/hyperlink" Target="https://podminky.urs.cz/item/CS_URS_2025_02/469981111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234000" TargetMode="External" /><Relationship Id="rId3" Type="http://schemas.openxmlformats.org/officeDocument/2006/relationships/hyperlink" Target="https://podminky.urs.cz/item/CS_URS_2025_02/012434000" TargetMode="External" /><Relationship Id="rId4" Type="http://schemas.openxmlformats.org/officeDocument/2006/relationships/hyperlink" Target="https://podminky.urs.cz/item/CS_URS_2025_02/012444000" TargetMode="External" /><Relationship Id="rId5" Type="http://schemas.openxmlformats.org/officeDocument/2006/relationships/hyperlink" Target="https://podminky.urs.cz/item/CS_URS_2025_02/01325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43134000" TargetMode="External" /><Relationship Id="rId8" Type="http://schemas.openxmlformats.org/officeDocument/2006/relationships/hyperlink" Target="https://podminky.urs.cz/item/CS_URS_2025_02/072103000" TargetMode="External" /><Relationship Id="rId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8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="1" customFormat="1" ht="12" customHeight="1">
      <c r="B5" s="22"/>
      <c r="D5" s="26" t="s">
        <v>14</v>
      </c>
      <c r="K5" s="27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16</v>
      </c>
      <c r="BS5" s="19" t="s">
        <v>7</v>
      </c>
    </row>
    <row r="6" s="1" customFormat="1" ht="36.96" customHeight="1">
      <c r="B6" s="22"/>
      <c r="D6" s="29" t="s">
        <v>17</v>
      </c>
      <c r="K6" s="30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7</v>
      </c>
    </row>
    <row r="7" s="1" customFormat="1" ht="12" customHeight="1">
      <c r="B7" s="22"/>
      <c r="D7" s="32" t="s">
        <v>19</v>
      </c>
      <c r="K7" s="27" t="s">
        <v>3</v>
      </c>
      <c r="AK7" s="32" t="s">
        <v>20</v>
      </c>
      <c r="AN7" s="27" t="s">
        <v>3</v>
      </c>
      <c r="AR7" s="22"/>
      <c r="BE7" s="31"/>
      <c r="BS7" s="19" t="s">
        <v>7</v>
      </c>
    </row>
    <row r="8" s="1" customFormat="1" ht="12" customHeight="1">
      <c r="B8" s="22"/>
      <c r="D8" s="32" t="s">
        <v>21</v>
      </c>
      <c r="K8" s="27" t="s">
        <v>22</v>
      </c>
      <c r="AK8" s="32" t="s">
        <v>23</v>
      </c>
      <c r="AN8" s="33" t="s">
        <v>24</v>
      </c>
      <c r="AR8" s="22"/>
      <c r="BE8" s="31"/>
      <c r="BS8" s="19" t="s">
        <v>7</v>
      </c>
    </row>
    <row r="9" s="1" customFormat="1" ht="14.4" customHeight="1">
      <c r="B9" s="22"/>
      <c r="AR9" s="22"/>
      <c r="BE9" s="31"/>
      <c r="BS9" s="19" t="s">
        <v>7</v>
      </c>
    </row>
    <row r="10" s="1" customFormat="1" ht="12" customHeight="1">
      <c r="B10" s="22"/>
      <c r="D10" s="32" t="s">
        <v>25</v>
      </c>
      <c r="AK10" s="32" t="s">
        <v>26</v>
      </c>
      <c r="AN10" s="27" t="s">
        <v>27</v>
      </c>
      <c r="AR10" s="22"/>
      <c r="BE10" s="31"/>
      <c r="BS10" s="19" t="s">
        <v>7</v>
      </c>
    </row>
    <row r="11" s="1" customFormat="1" ht="18.48" customHeight="1">
      <c r="B11" s="22"/>
      <c r="E11" s="27" t="s">
        <v>28</v>
      </c>
      <c r="AK11" s="32" t="s">
        <v>29</v>
      </c>
      <c r="AN11" s="27" t="s">
        <v>30</v>
      </c>
      <c r="AR11" s="22"/>
      <c r="BE11" s="31"/>
      <c r="BS11" s="19" t="s">
        <v>7</v>
      </c>
    </row>
    <row r="12" s="1" customFormat="1" ht="6.96" customHeight="1">
      <c r="B12" s="22"/>
      <c r="AR12" s="22"/>
      <c r="BE12" s="31"/>
      <c r="BS12" s="19" t="s">
        <v>7</v>
      </c>
    </row>
    <row r="13" s="1" customFormat="1" ht="12" customHeight="1">
      <c r="B13" s="22"/>
      <c r="D13" s="32" t="s">
        <v>31</v>
      </c>
      <c r="AK13" s="32" t="s">
        <v>26</v>
      </c>
      <c r="AN13" s="34" t="s">
        <v>32</v>
      </c>
      <c r="AR13" s="22"/>
      <c r="BE13" s="31"/>
      <c r="BS13" s="19" t="s">
        <v>7</v>
      </c>
    </row>
    <row r="14">
      <c r="B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N14" s="34" t="s">
        <v>32</v>
      </c>
      <c r="AR14" s="22"/>
      <c r="BE14" s="31"/>
      <c r="BS14" s="19" t="s">
        <v>7</v>
      </c>
    </row>
    <row r="15" s="1" customFormat="1" ht="6.96" customHeight="1">
      <c r="B15" s="22"/>
      <c r="AR15" s="22"/>
      <c r="BE15" s="31"/>
      <c r="BS15" s="19" t="s">
        <v>4</v>
      </c>
    </row>
    <row r="16" s="1" customFormat="1" ht="12" customHeight="1">
      <c r="B16" s="22"/>
      <c r="D16" s="32" t="s">
        <v>33</v>
      </c>
      <c r="AK16" s="32" t="s">
        <v>26</v>
      </c>
      <c r="AN16" s="27" t="s">
        <v>34</v>
      </c>
      <c r="AR16" s="22"/>
      <c r="BE16" s="31"/>
      <c r="BS16" s="19" t="s">
        <v>4</v>
      </c>
    </row>
    <row r="17" s="1" customFormat="1" ht="18.48" customHeight="1">
      <c r="B17" s="22"/>
      <c r="E17" s="27" t="s">
        <v>35</v>
      </c>
      <c r="AK17" s="32" t="s">
        <v>29</v>
      </c>
      <c r="AN17" s="27" t="s">
        <v>3</v>
      </c>
      <c r="AR17" s="22"/>
      <c r="BE17" s="31"/>
      <c r="BS17" s="19" t="s">
        <v>36</v>
      </c>
    </row>
    <row r="18" s="1" customFormat="1" ht="6.96" customHeight="1">
      <c r="B18" s="22"/>
      <c r="AR18" s="22"/>
      <c r="BE18" s="31"/>
      <c r="BS18" s="19" t="s">
        <v>7</v>
      </c>
    </row>
    <row r="19" s="1" customFormat="1" ht="12" customHeight="1">
      <c r="B19" s="22"/>
      <c r="D19" s="32" t="s">
        <v>37</v>
      </c>
      <c r="AK19" s="32" t="s">
        <v>26</v>
      </c>
      <c r="AN19" s="27" t="s">
        <v>38</v>
      </c>
      <c r="AR19" s="22"/>
      <c r="BE19" s="31"/>
      <c r="BS19" s="19" t="s">
        <v>7</v>
      </c>
    </row>
    <row r="20" s="1" customFormat="1" ht="18.48" customHeight="1">
      <c r="B20" s="22"/>
      <c r="E20" s="27" t="s">
        <v>39</v>
      </c>
      <c r="AK20" s="32" t="s">
        <v>29</v>
      </c>
      <c r="AN20" s="27" t="s">
        <v>3</v>
      </c>
      <c r="AR20" s="22"/>
      <c r="BE20" s="31"/>
      <c r="BS20" s="19" t="s">
        <v>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40</v>
      </c>
      <c r="AR22" s="22"/>
      <c r="BE22" s="31"/>
    </row>
    <row r="23" s="1" customFormat="1" ht="47.25" customHeight="1">
      <c r="B23" s="22"/>
      <c r="E23" s="36" t="s">
        <v>41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45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46</v>
      </c>
      <c r="E29" s="3"/>
      <c r="F29" s="32" t="s">
        <v>47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ROUND(AV54,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48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ROUND(AW54,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49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50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51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3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8"/>
    </row>
    <row r="35" s="2" customFormat="1" ht="25.92" customHeight="1">
      <c r="A35" s="38"/>
      <c r="B35" s="39"/>
      <c r="C35" s="48"/>
      <c r="D35" s="49" t="s">
        <v>52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53</v>
      </c>
      <c r="U35" s="50"/>
      <c r="V35" s="50"/>
      <c r="W35" s="50"/>
      <c r="X35" s="52" t="s">
        <v>54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6.96" customHeight="1">
      <c r="A37" s="38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39"/>
      <c r="BE37" s="38"/>
    </row>
    <row r="41" s="2" customFormat="1" ht="6.96" customHeight="1">
      <c r="A41" s="38"/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39"/>
      <c r="BE41" s="38"/>
    </row>
    <row r="42" s="2" customFormat="1" ht="24.96" customHeight="1">
      <c r="A42" s="38"/>
      <c r="B42" s="39"/>
      <c r="C42" s="23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9"/>
      <c r="BE42" s="38"/>
    </row>
    <row r="43" s="2" customFormat="1" ht="6.96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9"/>
      <c r="BE43" s="38"/>
    </row>
    <row r="44" s="4" customFormat="1" ht="12" customHeight="1">
      <c r="A44" s="4"/>
      <c r="B44" s="59"/>
      <c r="C44" s="32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25-33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9"/>
      <c r="BE44" s="4"/>
    </row>
    <row r="45" s="5" customFormat="1" ht="36.96" customHeight="1">
      <c r="A45" s="5"/>
      <c r="B45" s="60"/>
      <c r="C45" s="61" t="s">
        <v>17</v>
      </c>
      <c r="D45" s="5"/>
      <c r="E45" s="5"/>
      <c r="F45" s="5"/>
      <c r="G45" s="5"/>
      <c r="H45" s="5"/>
      <c r="I45" s="5"/>
      <c r="J45" s="5"/>
      <c r="K45" s="5"/>
      <c r="L45" s="62" t="str">
        <f>K6</f>
        <v>Rekonstrukce komunikací v lokalitě Vysoká, Psáry - Dolní Jirčany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0"/>
      <c r="BE45" s="5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9"/>
      <c r="BE46" s="38"/>
    </row>
    <row r="47" s="2" customFormat="1" ht="12" customHeight="1">
      <c r="A47" s="38"/>
      <c r="B47" s="39"/>
      <c r="C47" s="32" t="s">
        <v>21</v>
      </c>
      <c r="D47" s="38"/>
      <c r="E47" s="38"/>
      <c r="F47" s="38"/>
      <c r="G47" s="38"/>
      <c r="H47" s="38"/>
      <c r="I47" s="38"/>
      <c r="J47" s="38"/>
      <c r="K47" s="38"/>
      <c r="L47" s="63" t="str">
        <f>IF(K8="","",K8)</f>
        <v>Psáry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2" t="s">
        <v>23</v>
      </c>
      <c r="AJ47" s="38"/>
      <c r="AK47" s="38"/>
      <c r="AL47" s="38"/>
      <c r="AM47" s="64" t="str">
        <f>IF(AN8= "","",AN8)</f>
        <v>12. 9. 2025</v>
      </c>
      <c r="AN47" s="64"/>
      <c r="AO47" s="38"/>
      <c r="AP47" s="38"/>
      <c r="AQ47" s="38"/>
      <c r="AR47" s="39"/>
      <c r="BE47" s="38"/>
    </row>
    <row r="48" s="2" customFormat="1" ht="6.96" customHeight="1">
      <c r="A48" s="38"/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9"/>
      <c r="BE48" s="38"/>
    </row>
    <row r="49" s="2" customFormat="1" ht="15.15" customHeight="1">
      <c r="A49" s="38"/>
      <c r="B49" s="39"/>
      <c r="C49" s="32" t="s">
        <v>25</v>
      </c>
      <c r="D49" s="38"/>
      <c r="E49" s="38"/>
      <c r="F49" s="38"/>
      <c r="G49" s="38"/>
      <c r="H49" s="38"/>
      <c r="I49" s="38"/>
      <c r="J49" s="38"/>
      <c r="K49" s="38"/>
      <c r="L49" s="4" t="str">
        <f>IF(E11= "","",E11)</f>
        <v>Obec Psáry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2" t="s">
        <v>33</v>
      </c>
      <c r="AJ49" s="38"/>
      <c r="AK49" s="38"/>
      <c r="AL49" s="38"/>
      <c r="AM49" s="65" t="str">
        <f>IF(E17="","",E17)</f>
        <v>AllPlan Projekt s.r.o.</v>
      </c>
      <c r="AN49" s="4"/>
      <c r="AO49" s="4"/>
      <c r="AP49" s="4"/>
      <c r="AQ49" s="38"/>
      <c r="AR49" s="39"/>
      <c r="AS49" s="66" t="s">
        <v>56</v>
      </c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9"/>
      <c r="BE49" s="38"/>
    </row>
    <row r="50" s="2" customFormat="1" ht="15.15" customHeight="1">
      <c r="A50" s="38"/>
      <c r="B50" s="39"/>
      <c r="C50" s="32" t="s">
        <v>31</v>
      </c>
      <c r="D50" s="38"/>
      <c r="E50" s="38"/>
      <c r="F50" s="38"/>
      <c r="G50" s="38"/>
      <c r="H50" s="38"/>
      <c r="I50" s="38"/>
      <c r="J50" s="38"/>
      <c r="K50" s="38"/>
      <c r="L50" s="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2" t="s">
        <v>37</v>
      </c>
      <c r="AJ50" s="38"/>
      <c r="AK50" s="38"/>
      <c r="AL50" s="38"/>
      <c r="AM50" s="65" t="str">
        <f>IF(E20="","",E20)</f>
        <v>Václav Křišťál</v>
      </c>
      <c r="AN50" s="4"/>
      <c r="AO50" s="4"/>
      <c r="AP50" s="4"/>
      <c r="AQ50" s="38"/>
      <c r="AR50" s="39"/>
      <c r="AS50" s="7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3"/>
      <c r="BE50" s="38"/>
    </row>
    <row r="51" s="2" customFormat="1" ht="10.8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9"/>
      <c r="AS51" s="70"/>
      <c r="AT51" s="71"/>
      <c r="AU51" s="72"/>
      <c r="AV51" s="72"/>
      <c r="AW51" s="72"/>
      <c r="AX51" s="72"/>
      <c r="AY51" s="72"/>
      <c r="AZ51" s="72"/>
      <c r="BA51" s="72"/>
      <c r="BB51" s="72"/>
      <c r="BC51" s="72"/>
      <c r="BD51" s="73"/>
      <c r="BE51" s="38"/>
    </row>
    <row r="52" s="2" customFormat="1" ht="29.28" customHeight="1">
      <c r="A52" s="38"/>
      <c r="B52" s="39"/>
      <c r="C52" s="74" t="s">
        <v>57</v>
      </c>
      <c r="D52" s="75"/>
      <c r="E52" s="75"/>
      <c r="F52" s="75"/>
      <c r="G52" s="75"/>
      <c r="H52" s="76"/>
      <c r="I52" s="77" t="s">
        <v>58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8" t="s">
        <v>59</v>
      </c>
      <c r="AH52" s="75"/>
      <c r="AI52" s="75"/>
      <c r="AJ52" s="75"/>
      <c r="AK52" s="75"/>
      <c r="AL52" s="75"/>
      <c r="AM52" s="75"/>
      <c r="AN52" s="77" t="s">
        <v>60</v>
      </c>
      <c r="AO52" s="75"/>
      <c r="AP52" s="75"/>
      <c r="AQ52" s="79" t="s">
        <v>61</v>
      </c>
      <c r="AR52" s="39"/>
      <c r="AS52" s="80" t="s">
        <v>62</v>
      </c>
      <c r="AT52" s="81" t="s">
        <v>63</v>
      </c>
      <c r="AU52" s="81" t="s">
        <v>64</v>
      </c>
      <c r="AV52" s="81" t="s">
        <v>65</v>
      </c>
      <c r="AW52" s="81" t="s">
        <v>66</v>
      </c>
      <c r="AX52" s="81" t="s">
        <v>67</v>
      </c>
      <c r="AY52" s="81" t="s">
        <v>68</v>
      </c>
      <c r="AZ52" s="81" t="s">
        <v>69</v>
      </c>
      <c r="BA52" s="81" t="s">
        <v>70</v>
      </c>
      <c r="BB52" s="81" t="s">
        <v>71</v>
      </c>
      <c r="BC52" s="81" t="s">
        <v>72</v>
      </c>
      <c r="BD52" s="82" t="s">
        <v>73</v>
      </c>
      <c r="BE52" s="38"/>
    </row>
    <row r="53" s="2" customFormat="1" ht="10.8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9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5"/>
      <c r="BE53" s="38"/>
    </row>
    <row r="54" s="6" customFormat="1" ht="32.4" customHeight="1">
      <c r="A54" s="6"/>
      <c r="B54" s="86"/>
      <c r="C54" s="87" t="s">
        <v>74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>
        <f>ROUND(SUM(AG55:AG56),2)</f>
        <v>0</v>
      </c>
      <c r="AH54" s="89"/>
      <c r="AI54" s="89"/>
      <c r="AJ54" s="89"/>
      <c r="AK54" s="89"/>
      <c r="AL54" s="89"/>
      <c r="AM54" s="89"/>
      <c r="AN54" s="90">
        <f>SUM(AG54,AT54)</f>
        <v>0</v>
      </c>
      <c r="AO54" s="90"/>
      <c r="AP54" s="90"/>
      <c r="AQ54" s="91" t="s">
        <v>3</v>
      </c>
      <c r="AR54" s="86"/>
      <c r="AS54" s="92">
        <f>ROUND(SUM(AS55:AS56),2)</f>
        <v>0</v>
      </c>
      <c r="AT54" s="93">
        <f>ROUND(SUM(AV54:AW54),2)</f>
        <v>0</v>
      </c>
      <c r="AU54" s="94">
        <f>ROUND(SUM(AU55:AU56),5)</f>
        <v>0</v>
      </c>
      <c r="AV54" s="93">
        <f>ROUND(AZ54*L29,2)</f>
        <v>0</v>
      </c>
      <c r="AW54" s="93">
        <f>ROUND(BA54*L30,2)</f>
        <v>0</v>
      </c>
      <c r="AX54" s="93">
        <f>ROUND(BB54*L29,2)</f>
        <v>0</v>
      </c>
      <c r="AY54" s="93">
        <f>ROUND(BC54*L30,2)</f>
        <v>0</v>
      </c>
      <c r="AZ54" s="93">
        <f>ROUND(SUM(AZ55:AZ56),2)</f>
        <v>0</v>
      </c>
      <c r="BA54" s="93">
        <f>ROUND(SUM(BA55:BA56),2)</f>
        <v>0</v>
      </c>
      <c r="BB54" s="93">
        <f>ROUND(SUM(BB55:BB56),2)</f>
        <v>0</v>
      </c>
      <c r="BC54" s="93">
        <f>ROUND(SUM(BC55:BC56),2)</f>
        <v>0</v>
      </c>
      <c r="BD54" s="95">
        <f>ROUND(SUM(BD55:BD56),2)</f>
        <v>0</v>
      </c>
      <c r="BE54" s="6"/>
      <c r="BS54" s="96" t="s">
        <v>75</v>
      </c>
      <c r="BT54" s="96" t="s">
        <v>76</v>
      </c>
      <c r="BU54" s="97" t="s">
        <v>77</v>
      </c>
      <c r="BV54" s="96" t="s">
        <v>78</v>
      </c>
      <c r="BW54" s="96" t="s">
        <v>5</v>
      </c>
      <c r="BX54" s="96" t="s">
        <v>79</v>
      </c>
      <c r="CL54" s="96" t="s">
        <v>3</v>
      </c>
    </row>
    <row r="55" s="7" customFormat="1" ht="16.5" customHeight="1">
      <c r="A55" s="98" t="s">
        <v>80</v>
      </c>
      <c r="B55" s="99"/>
      <c r="C55" s="100"/>
      <c r="D55" s="101" t="s">
        <v>81</v>
      </c>
      <c r="E55" s="101"/>
      <c r="F55" s="101"/>
      <c r="G55" s="101"/>
      <c r="H55" s="101"/>
      <c r="I55" s="102"/>
      <c r="J55" s="101" t="s">
        <v>82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'SO 01 - Větev 1'!J30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83</v>
      </c>
      <c r="AR55" s="99"/>
      <c r="AS55" s="105">
        <v>0</v>
      </c>
      <c r="AT55" s="106">
        <f>ROUND(SUM(AV55:AW55),2)</f>
        <v>0</v>
      </c>
      <c r="AU55" s="107">
        <f>'SO 01 - Větev 1'!P87</f>
        <v>0</v>
      </c>
      <c r="AV55" s="106">
        <f>'SO 01 - Větev 1'!J33</f>
        <v>0</v>
      </c>
      <c r="AW55" s="106">
        <f>'SO 01 - Větev 1'!J34</f>
        <v>0</v>
      </c>
      <c r="AX55" s="106">
        <f>'SO 01 - Větev 1'!J35</f>
        <v>0</v>
      </c>
      <c r="AY55" s="106">
        <f>'SO 01 - Větev 1'!J36</f>
        <v>0</v>
      </c>
      <c r="AZ55" s="106">
        <f>'SO 01 - Větev 1'!F33</f>
        <v>0</v>
      </c>
      <c r="BA55" s="106">
        <f>'SO 01 - Větev 1'!F34</f>
        <v>0</v>
      </c>
      <c r="BB55" s="106">
        <f>'SO 01 - Větev 1'!F35</f>
        <v>0</v>
      </c>
      <c r="BC55" s="106">
        <f>'SO 01 - Větev 1'!F36</f>
        <v>0</v>
      </c>
      <c r="BD55" s="108">
        <f>'SO 01 - Větev 1'!F37</f>
        <v>0</v>
      </c>
      <c r="BE55" s="7"/>
      <c r="BT55" s="109" t="s">
        <v>84</v>
      </c>
      <c r="BV55" s="109" t="s">
        <v>78</v>
      </c>
      <c r="BW55" s="109" t="s">
        <v>85</v>
      </c>
      <c r="BX55" s="109" t="s">
        <v>5</v>
      </c>
      <c r="CL55" s="109" t="s">
        <v>3</v>
      </c>
      <c r="CM55" s="109" t="s">
        <v>86</v>
      </c>
    </row>
    <row r="56" s="7" customFormat="1" ht="16.5" customHeight="1">
      <c r="A56" s="98" t="s">
        <v>80</v>
      </c>
      <c r="B56" s="99"/>
      <c r="C56" s="100"/>
      <c r="D56" s="101" t="s">
        <v>87</v>
      </c>
      <c r="E56" s="101"/>
      <c r="F56" s="101"/>
      <c r="G56" s="101"/>
      <c r="H56" s="101"/>
      <c r="I56" s="102"/>
      <c r="J56" s="101" t="s">
        <v>88</v>
      </c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3">
        <f>'VON - Vedlejší a ostatní ...'!J30</f>
        <v>0</v>
      </c>
      <c r="AH56" s="102"/>
      <c r="AI56" s="102"/>
      <c r="AJ56" s="102"/>
      <c r="AK56" s="102"/>
      <c r="AL56" s="102"/>
      <c r="AM56" s="102"/>
      <c r="AN56" s="103">
        <f>SUM(AG56,AT56)</f>
        <v>0</v>
      </c>
      <c r="AO56" s="102"/>
      <c r="AP56" s="102"/>
      <c r="AQ56" s="104" t="s">
        <v>87</v>
      </c>
      <c r="AR56" s="99"/>
      <c r="AS56" s="110">
        <v>0</v>
      </c>
      <c r="AT56" s="111">
        <f>ROUND(SUM(AV56:AW56),2)</f>
        <v>0</v>
      </c>
      <c r="AU56" s="112">
        <f>'VON - Vedlejší a ostatní ...'!P84</f>
        <v>0</v>
      </c>
      <c r="AV56" s="111">
        <f>'VON - Vedlejší a ostatní ...'!J33</f>
        <v>0</v>
      </c>
      <c r="AW56" s="111">
        <f>'VON - Vedlejší a ostatní ...'!J34</f>
        <v>0</v>
      </c>
      <c r="AX56" s="111">
        <f>'VON - Vedlejší a ostatní ...'!J35</f>
        <v>0</v>
      </c>
      <c r="AY56" s="111">
        <f>'VON - Vedlejší a ostatní ...'!J36</f>
        <v>0</v>
      </c>
      <c r="AZ56" s="111">
        <f>'VON - Vedlejší a ostatní ...'!F33</f>
        <v>0</v>
      </c>
      <c r="BA56" s="111">
        <f>'VON - Vedlejší a ostatní ...'!F34</f>
        <v>0</v>
      </c>
      <c r="BB56" s="111">
        <f>'VON - Vedlejší a ostatní ...'!F35</f>
        <v>0</v>
      </c>
      <c r="BC56" s="111">
        <f>'VON - Vedlejší a ostatní ...'!F36</f>
        <v>0</v>
      </c>
      <c r="BD56" s="113">
        <f>'VON - Vedlejší a ostatní ...'!F37</f>
        <v>0</v>
      </c>
      <c r="BE56" s="7"/>
      <c r="BT56" s="109" t="s">
        <v>84</v>
      </c>
      <c r="BV56" s="109" t="s">
        <v>78</v>
      </c>
      <c r="BW56" s="109" t="s">
        <v>89</v>
      </c>
      <c r="BX56" s="109" t="s">
        <v>5</v>
      </c>
      <c r="CL56" s="109" t="s">
        <v>3</v>
      </c>
      <c r="CM56" s="109" t="s">
        <v>86</v>
      </c>
    </row>
    <row r="57" s="2" customFormat="1" ht="30" customHeight="1">
      <c r="A57" s="38"/>
      <c r="B57" s="3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9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39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01 - Větev 1'!C2" display="/"/>
    <hyperlink ref="A5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90</v>
      </c>
      <c r="L4" s="22"/>
      <c r="M4" s="114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5" t="str">
        <f>'Rekapitulace stavby'!K6</f>
        <v>Rekonstrukce komunikací v lokalitě Vysoká, Psáry - Dolní Jirčany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91</v>
      </c>
      <c r="E8" s="38"/>
      <c r="F8" s="38"/>
      <c r="G8" s="38"/>
      <c r="H8" s="38"/>
      <c r="I8" s="38"/>
      <c r="J8" s="38"/>
      <c r="K8" s="38"/>
      <c r="L8" s="11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92</v>
      </c>
      <c r="F9" s="38"/>
      <c r="G9" s="38"/>
      <c r="H9" s="38"/>
      <c r="I9" s="38"/>
      <c r="J9" s="38"/>
      <c r="K9" s="38"/>
      <c r="L9" s="116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6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6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12. 9. 2025</v>
      </c>
      <c r="K12" s="38"/>
      <c r="L12" s="11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27</v>
      </c>
      <c r="K14" s="38"/>
      <c r="L14" s="11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28</v>
      </c>
      <c r="F15" s="38"/>
      <c r="G15" s="38"/>
      <c r="H15" s="38"/>
      <c r="I15" s="32" t="s">
        <v>29</v>
      </c>
      <c r="J15" s="27" t="s">
        <v>30</v>
      </c>
      <c r="K15" s="38"/>
      <c r="L15" s="11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6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31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6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29</v>
      </c>
      <c r="J18" s="33" t="str">
        <f>'Rekapitulace stavby'!AN14</f>
        <v>Vyplň údaj</v>
      </c>
      <c r="K18" s="38"/>
      <c r="L18" s="116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6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33</v>
      </c>
      <c r="E20" s="38"/>
      <c r="F20" s="38"/>
      <c r="G20" s="38"/>
      <c r="H20" s="38"/>
      <c r="I20" s="32" t="s">
        <v>26</v>
      </c>
      <c r="J20" s="27" t="s">
        <v>34</v>
      </c>
      <c r="K20" s="38"/>
      <c r="L20" s="116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35</v>
      </c>
      <c r="F21" s="38"/>
      <c r="G21" s="38"/>
      <c r="H21" s="38"/>
      <c r="I21" s="32" t="s">
        <v>29</v>
      </c>
      <c r="J21" s="27" t="s">
        <v>3</v>
      </c>
      <c r="K21" s="38"/>
      <c r="L21" s="116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6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37</v>
      </c>
      <c r="E23" s="38"/>
      <c r="F23" s="38"/>
      <c r="G23" s="38"/>
      <c r="H23" s="38"/>
      <c r="I23" s="32" t="s">
        <v>26</v>
      </c>
      <c r="J23" s="27" t="s">
        <v>38</v>
      </c>
      <c r="K23" s="38"/>
      <c r="L23" s="116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39</v>
      </c>
      <c r="F24" s="38"/>
      <c r="G24" s="38"/>
      <c r="H24" s="38"/>
      <c r="I24" s="32" t="s">
        <v>29</v>
      </c>
      <c r="J24" s="27" t="s">
        <v>3</v>
      </c>
      <c r="K24" s="38"/>
      <c r="L24" s="116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6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40</v>
      </c>
      <c r="E26" s="38"/>
      <c r="F26" s="38"/>
      <c r="G26" s="38"/>
      <c r="H26" s="38"/>
      <c r="I26" s="38"/>
      <c r="J26" s="38"/>
      <c r="K26" s="38"/>
      <c r="L26" s="116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7"/>
      <c r="B27" s="118"/>
      <c r="C27" s="117"/>
      <c r="D27" s="117"/>
      <c r="E27" s="36" t="s">
        <v>3</v>
      </c>
      <c r="F27" s="36"/>
      <c r="G27" s="36"/>
      <c r="H27" s="3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6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6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0" t="s">
        <v>42</v>
      </c>
      <c r="E30" s="38"/>
      <c r="F30" s="38"/>
      <c r="G30" s="38"/>
      <c r="H30" s="38"/>
      <c r="I30" s="38"/>
      <c r="J30" s="90">
        <f>ROUND(J87, 2)</f>
        <v>0</v>
      </c>
      <c r="K30" s="38"/>
      <c r="L30" s="116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6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44</v>
      </c>
      <c r="G32" s="38"/>
      <c r="H32" s="38"/>
      <c r="I32" s="43" t="s">
        <v>43</v>
      </c>
      <c r="J32" s="43" t="s">
        <v>45</v>
      </c>
      <c r="K32" s="38"/>
      <c r="L32" s="116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1" t="s">
        <v>46</v>
      </c>
      <c r="E33" s="32" t="s">
        <v>47</v>
      </c>
      <c r="F33" s="122">
        <f>ROUND((SUM(BE87:BE199)),  2)</f>
        <v>0</v>
      </c>
      <c r="G33" s="38"/>
      <c r="H33" s="38"/>
      <c r="I33" s="123">
        <v>0.20999999999999999</v>
      </c>
      <c r="J33" s="122">
        <f>ROUND(((SUM(BE87:BE199))*I33),  2)</f>
        <v>0</v>
      </c>
      <c r="K33" s="38"/>
      <c r="L33" s="116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48</v>
      </c>
      <c r="F34" s="122">
        <f>ROUND((SUM(BF87:BF199)),  2)</f>
        <v>0</v>
      </c>
      <c r="G34" s="38"/>
      <c r="H34" s="38"/>
      <c r="I34" s="123">
        <v>0.12</v>
      </c>
      <c r="J34" s="122">
        <f>ROUND(((SUM(BF87:BF199))*I34),  2)</f>
        <v>0</v>
      </c>
      <c r="K34" s="38"/>
      <c r="L34" s="116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49</v>
      </c>
      <c r="F35" s="122">
        <f>ROUND((SUM(BG87:BG199)),  2)</f>
        <v>0</v>
      </c>
      <c r="G35" s="38"/>
      <c r="H35" s="38"/>
      <c r="I35" s="123">
        <v>0.20999999999999999</v>
      </c>
      <c r="J35" s="122">
        <f>0</f>
        <v>0</v>
      </c>
      <c r="K35" s="38"/>
      <c r="L35" s="116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50</v>
      </c>
      <c r="F36" s="122">
        <f>ROUND((SUM(BH87:BH199)),  2)</f>
        <v>0</v>
      </c>
      <c r="G36" s="38"/>
      <c r="H36" s="38"/>
      <c r="I36" s="123">
        <v>0.12</v>
      </c>
      <c r="J36" s="122">
        <f>0</f>
        <v>0</v>
      </c>
      <c r="K36" s="38"/>
      <c r="L36" s="116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51</v>
      </c>
      <c r="F37" s="122">
        <f>ROUND((SUM(BI87:BI199)),  2)</f>
        <v>0</v>
      </c>
      <c r="G37" s="38"/>
      <c r="H37" s="38"/>
      <c r="I37" s="123">
        <v>0</v>
      </c>
      <c r="J37" s="122">
        <f>0</f>
        <v>0</v>
      </c>
      <c r="K37" s="38"/>
      <c r="L37" s="11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6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4"/>
      <c r="D39" s="125" t="s">
        <v>52</v>
      </c>
      <c r="E39" s="76"/>
      <c r="F39" s="76"/>
      <c r="G39" s="126" t="s">
        <v>53</v>
      </c>
      <c r="H39" s="127" t="s">
        <v>54</v>
      </c>
      <c r="I39" s="76"/>
      <c r="J39" s="128">
        <f>SUM(J30:J37)</f>
        <v>0</v>
      </c>
      <c r="K39" s="129"/>
      <c r="L39" s="11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6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38"/>
      <c r="E45" s="38"/>
      <c r="F45" s="38"/>
      <c r="G45" s="38"/>
      <c r="H45" s="38"/>
      <c r="I45" s="38"/>
      <c r="J45" s="38"/>
      <c r="K45" s="38"/>
      <c r="L45" s="116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6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38"/>
      <c r="D48" s="38"/>
      <c r="E48" s="115" t="str">
        <f>E7</f>
        <v>Rekonstrukce komunikací v lokalitě Vysoká, Psáry - Dolní Jirčany</v>
      </c>
      <c r="F48" s="32"/>
      <c r="G48" s="32"/>
      <c r="H48" s="32"/>
      <c r="I48" s="38"/>
      <c r="J48" s="38"/>
      <c r="K48" s="38"/>
      <c r="L48" s="116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38"/>
      <c r="E49" s="38"/>
      <c r="F49" s="38"/>
      <c r="G49" s="38"/>
      <c r="H49" s="38"/>
      <c r="I49" s="38"/>
      <c r="J49" s="38"/>
      <c r="K49" s="38"/>
      <c r="L49" s="11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SO 01 - Větev 1</v>
      </c>
      <c r="F50" s="38"/>
      <c r="G50" s="38"/>
      <c r="H50" s="38"/>
      <c r="I50" s="38"/>
      <c r="J50" s="38"/>
      <c r="K50" s="38"/>
      <c r="L50" s="116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>Psáry</v>
      </c>
      <c r="G52" s="38"/>
      <c r="H52" s="38"/>
      <c r="I52" s="32" t="s">
        <v>23</v>
      </c>
      <c r="J52" s="64" t="str">
        <f>IF(J12="","",J12)</f>
        <v>12. 9. 2025</v>
      </c>
      <c r="K52" s="38"/>
      <c r="L52" s="11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Obec Psáry</v>
      </c>
      <c r="G54" s="38"/>
      <c r="H54" s="38"/>
      <c r="I54" s="32" t="s">
        <v>33</v>
      </c>
      <c r="J54" s="36" t="str">
        <f>E21</f>
        <v>AllPlan Projekt s.r.o.</v>
      </c>
      <c r="K54" s="38"/>
      <c r="L54" s="116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38"/>
      <c r="E55" s="38"/>
      <c r="F55" s="27" t="str">
        <f>IF(E18="","",E18)</f>
        <v>Vyplň údaj</v>
      </c>
      <c r="G55" s="38"/>
      <c r="H55" s="38"/>
      <c r="I55" s="32" t="s">
        <v>37</v>
      </c>
      <c r="J55" s="36" t="str">
        <f>E24</f>
        <v>Václav Křišťál</v>
      </c>
      <c r="K55" s="38"/>
      <c r="L55" s="11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0" t="s">
        <v>94</v>
      </c>
      <c r="D57" s="124"/>
      <c r="E57" s="124"/>
      <c r="F57" s="124"/>
      <c r="G57" s="124"/>
      <c r="H57" s="124"/>
      <c r="I57" s="124"/>
      <c r="J57" s="131" t="s">
        <v>95</v>
      </c>
      <c r="K57" s="124"/>
      <c r="L57" s="116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2" t="s">
        <v>74</v>
      </c>
      <c r="D59" s="38"/>
      <c r="E59" s="38"/>
      <c r="F59" s="38"/>
      <c r="G59" s="38"/>
      <c r="H59" s="38"/>
      <c r="I59" s="38"/>
      <c r="J59" s="90">
        <f>J87</f>
        <v>0</v>
      </c>
      <c r="K59" s="38"/>
      <c r="L59" s="116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96</v>
      </c>
    </row>
    <row r="60" s="9" customFormat="1" ht="24.96" customHeight="1">
      <c r="A60" s="9"/>
      <c r="B60" s="133"/>
      <c r="C60" s="9"/>
      <c r="D60" s="134" t="s">
        <v>97</v>
      </c>
      <c r="E60" s="135"/>
      <c r="F60" s="135"/>
      <c r="G60" s="135"/>
      <c r="H60" s="135"/>
      <c r="I60" s="135"/>
      <c r="J60" s="136">
        <f>J88</f>
        <v>0</v>
      </c>
      <c r="K60" s="9"/>
      <c r="L60" s="13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7"/>
      <c r="C61" s="10"/>
      <c r="D61" s="138" t="s">
        <v>98</v>
      </c>
      <c r="E61" s="139"/>
      <c r="F61" s="139"/>
      <c r="G61" s="139"/>
      <c r="H61" s="139"/>
      <c r="I61" s="139"/>
      <c r="J61" s="140">
        <f>J89</f>
        <v>0</v>
      </c>
      <c r="K61" s="10"/>
      <c r="L61" s="13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7"/>
      <c r="C62" s="10"/>
      <c r="D62" s="138" t="s">
        <v>99</v>
      </c>
      <c r="E62" s="139"/>
      <c r="F62" s="139"/>
      <c r="G62" s="139"/>
      <c r="H62" s="139"/>
      <c r="I62" s="139"/>
      <c r="J62" s="140">
        <f>J155</f>
        <v>0</v>
      </c>
      <c r="K62" s="10"/>
      <c r="L62" s="13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7"/>
      <c r="C63" s="10"/>
      <c r="D63" s="138" t="s">
        <v>100</v>
      </c>
      <c r="E63" s="139"/>
      <c r="F63" s="139"/>
      <c r="G63" s="139"/>
      <c r="H63" s="139"/>
      <c r="I63" s="139"/>
      <c r="J63" s="140">
        <f>J172</f>
        <v>0</v>
      </c>
      <c r="K63" s="10"/>
      <c r="L63" s="13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7"/>
      <c r="C64" s="10"/>
      <c r="D64" s="138" t="s">
        <v>101</v>
      </c>
      <c r="E64" s="139"/>
      <c r="F64" s="139"/>
      <c r="G64" s="139"/>
      <c r="H64" s="139"/>
      <c r="I64" s="139"/>
      <c r="J64" s="140">
        <f>J177</f>
        <v>0</v>
      </c>
      <c r="K64" s="10"/>
      <c r="L64" s="13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7"/>
      <c r="C65" s="10"/>
      <c r="D65" s="138" t="s">
        <v>102</v>
      </c>
      <c r="E65" s="139"/>
      <c r="F65" s="139"/>
      <c r="G65" s="139"/>
      <c r="H65" s="139"/>
      <c r="I65" s="139"/>
      <c r="J65" s="140">
        <f>J187</f>
        <v>0</v>
      </c>
      <c r="K65" s="10"/>
      <c r="L65" s="13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3"/>
      <c r="C66" s="9"/>
      <c r="D66" s="134" t="s">
        <v>103</v>
      </c>
      <c r="E66" s="135"/>
      <c r="F66" s="135"/>
      <c r="G66" s="135"/>
      <c r="H66" s="135"/>
      <c r="I66" s="135"/>
      <c r="J66" s="136">
        <f>J192</f>
        <v>0</v>
      </c>
      <c r="K66" s="9"/>
      <c r="L66" s="13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7"/>
      <c r="C67" s="10"/>
      <c r="D67" s="138" t="s">
        <v>104</v>
      </c>
      <c r="E67" s="139"/>
      <c r="F67" s="139"/>
      <c r="G67" s="139"/>
      <c r="H67" s="139"/>
      <c r="I67" s="139"/>
      <c r="J67" s="140">
        <f>J193</f>
        <v>0</v>
      </c>
      <c r="K67" s="10"/>
      <c r="L67" s="13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8"/>
      <c r="B68" s="39"/>
      <c r="C68" s="38"/>
      <c r="D68" s="38"/>
      <c r="E68" s="38"/>
      <c r="F68" s="38"/>
      <c r="G68" s="38"/>
      <c r="H68" s="38"/>
      <c r="I68" s="38"/>
      <c r="J68" s="38"/>
      <c r="K68" s="38"/>
      <c r="L68" s="116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116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116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105</v>
      </c>
      <c r="D74" s="38"/>
      <c r="E74" s="38"/>
      <c r="F74" s="38"/>
      <c r="G74" s="38"/>
      <c r="H74" s="38"/>
      <c r="I74" s="38"/>
      <c r="J74" s="38"/>
      <c r="K74" s="38"/>
      <c r="L74" s="116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38"/>
      <c r="D75" s="38"/>
      <c r="E75" s="38"/>
      <c r="F75" s="38"/>
      <c r="G75" s="38"/>
      <c r="H75" s="38"/>
      <c r="I75" s="38"/>
      <c r="J75" s="38"/>
      <c r="K75" s="38"/>
      <c r="L75" s="116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17</v>
      </c>
      <c r="D76" s="38"/>
      <c r="E76" s="38"/>
      <c r="F76" s="38"/>
      <c r="G76" s="38"/>
      <c r="H76" s="38"/>
      <c r="I76" s="38"/>
      <c r="J76" s="38"/>
      <c r="K76" s="38"/>
      <c r="L76" s="116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38"/>
      <c r="D77" s="38"/>
      <c r="E77" s="115" t="str">
        <f>E7</f>
        <v>Rekonstrukce komunikací v lokalitě Vysoká, Psáry - Dolní Jirčany</v>
      </c>
      <c r="F77" s="32"/>
      <c r="G77" s="32"/>
      <c r="H77" s="32"/>
      <c r="I77" s="38"/>
      <c r="J77" s="38"/>
      <c r="K77" s="38"/>
      <c r="L77" s="116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91</v>
      </c>
      <c r="D78" s="38"/>
      <c r="E78" s="38"/>
      <c r="F78" s="38"/>
      <c r="G78" s="38"/>
      <c r="H78" s="38"/>
      <c r="I78" s="38"/>
      <c r="J78" s="38"/>
      <c r="K78" s="38"/>
      <c r="L78" s="116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38"/>
      <c r="D79" s="38"/>
      <c r="E79" s="62" t="str">
        <f>E9</f>
        <v>SO 01 - Větev 1</v>
      </c>
      <c r="F79" s="38"/>
      <c r="G79" s="38"/>
      <c r="H79" s="38"/>
      <c r="I79" s="38"/>
      <c r="J79" s="38"/>
      <c r="K79" s="38"/>
      <c r="L79" s="116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38"/>
      <c r="D80" s="38"/>
      <c r="E80" s="38"/>
      <c r="F80" s="38"/>
      <c r="G80" s="38"/>
      <c r="H80" s="38"/>
      <c r="I80" s="38"/>
      <c r="J80" s="38"/>
      <c r="K80" s="38"/>
      <c r="L80" s="116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38"/>
      <c r="E81" s="38"/>
      <c r="F81" s="27" t="str">
        <f>F12</f>
        <v>Psáry</v>
      </c>
      <c r="G81" s="38"/>
      <c r="H81" s="38"/>
      <c r="I81" s="32" t="s">
        <v>23</v>
      </c>
      <c r="J81" s="64" t="str">
        <f>IF(J12="","",J12)</f>
        <v>12. 9. 2025</v>
      </c>
      <c r="K81" s="38"/>
      <c r="L81" s="116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38"/>
      <c r="E83" s="38"/>
      <c r="F83" s="27" t="str">
        <f>E15</f>
        <v>Obec Psáry</v>
      </c>
      <c r="G83" s="38"/>
      <c r="H83" s="38"/>
      <c r="I83" s="32" t="s">
        <v>33</v>
      </c>
      <c r="J83" s="36" t="str">
        <f>E21</f>
        <v>AllPlan Projekt s.r.o.</v>
      </c>
      <c r="K83" s="38"/>
      <c r="L83" s="116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31</v>
      </c>
      <c r="D84" s="38"/>
      <c r="E84" s="38"/>
      <c r="F84" s="27" t="str">
        <f>IF(E18="","",E18)</f>
        <v>Vyplň údaj</v>
      </c>
      <c r="G84" s="38"/>
      <c r="H84" s="38"/>
      <c r="I84" s="32" t="s">
        <v>37</v>
      </c>
      <c r="J84" s="36" t="str">
        <f>E24</f>
        <v>Václav Křišťál</v>
      </c>
      <c r="K84" s="38"/>
      <c r="L84" s="116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38"/>
      <c r="D85" s="38"/>
      <c r="E85" s="38"/>
      <c r="F85" s="38"/>
      <c r="G85" s="38"/>
      <c r="H85" s="38"/>
      <c r="I85" s="38"/>
      <c r="J85" s="38"/>
      <c r="K85" s="38"/>
      <c r="L85" s="116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41"/>
      <c r="B86" s="142"/>
      <c r="C86" s="143" t="s">
        <v>106</v>
      </c>
      <c r="D86" s="144" t="s">
        <v>61</v>
      </c>
      <c r="E86" s="144" t="s">
        <v>57</v>
      </c>
      <c r="F86" s="144" t="s">
        <v>58</v>
      </c>
      <c r="G86" s="144" t="s">
        <v>107</v>
      </c>
      <c r="H86" s="144" t="s">
        <v>108</v>
      </c>
      <c r="I86" s="144" t="s">
        <v>109</v>
      </c>
      <c r="J86" s="144" t="s">
        <v>95</v>
      </c>
      <c r="K86" s="145" t="s">
        <v>110</v>
      </c>
      <c r="L86" s="146"/>
      <c r="M86" s="80" t="s">
        <v>3</v>
      </c>
      <c r="N86" s="81" t="s">
        <v>46</v>
      </c>
      <c r="O86" s="81" t="s">
        <v>111</v>
      </c>
      <c r="P86" s="81" t="s">
        <v>112</v>
      </c>
      <c r="Q86" s="81" t="s">
        <v>113</v>
      </c>
      <c r="R86" s="81" t="s">
        <v>114</v>
      </c>
      <c r="S86" s="81" t="s">
        <v>115</v>
      </c>
      <c r="T86" s="82" t="s">
        <v>116</v>
      </c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</row>
    <row r="87" s="2" customFormat="1" ht="22.8" customHeight="1">
      <c r="A87" s="38"/>
      <c r="B87" s="39"/>
      <c r="C87" s="87" t="s">
        <v>117</v>
      </c>
      <c r="D87" s="38"/>
      <c r="E87" s="38"/>
      <c r="F87" s="38"/>
      <c r="G87" s="38"/>
      <c r="H87" s="38"/>
      <c r="I87" s="38"/>
      <c r="J87" s="147">
        <f>BK87</f>
        <v>0</v>
      </c>
      <c r="K87" s="38"/>
      <c r="L87" s="39"/>
      <c r="M87" s="83"/>
      <c r="N87" s="68"/>
      <c r="O87" s="84"/>
      <c r="P87" s="148">
        <f>P88+P192</f>
        <v>0</v>
      </c>
      <c r="Q87" s="84"/>
      <c r="R87" s="148">
        <f>R88+R192</f>
        <v>198.59433800000002</v>
      </c>
      <c r="S87" s="84"/>
      <c r="T87" s="149">
        <f>T88+T192</f>
        <v>806.08000000000004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9" t="s">
        <v>75</v>
      </c>
      <c r="AU87" s="19" t="s">
        <v>96</v>
      </c>
      <c r="BK87" s="150">
        <f>BK88+BK192</f>
        <v>0</v>
      </c>
    </row>
    <row r="88" s="12" customFormat="1" ht="25.92" customHeight="1">
      <c r="A88" s="12"/>
      <c r="B88" s="151"/>
      <c r="C88" s="12"/>
      <c r="D88" s="152" t="s">
        <v>75</v>
      </c>
      <c r="E88" s="153" t="s">
        <v>118</v>
      </c>
      <c r="F88" s="153" t="s">
        <v>119</v>
      </c>
      <c r="G88" s="12"/>
      <c r="H88" s="12"/>
      <c r="I88" s="154"/>
      <c r="J88" s="155">
        <f>BK88</f>
        <v>0</v>
      </c>
      <c r="K88" s="12"/>
      <c r="L88" s="151"/>
      <c r="M88" s="156"/>
      <c r="N88" s="157"/>
      <c r="O88" s="157"/>
      <c r="P88" s="158">
        <f>P89+P155+P172+P177+P187</f>
        <v>0</v>
      </c>
      <c r="Q88" s="157"/>
      <c r="R88" s="158">
        <f>R89+R155+R172+R177+R187</f>
        <v>194.06567000000001</v>
      </c>
      <c r="S88" s="157"/>
      <c r="T88" s="159">
        <f>T89+T155+T172+T177+T187</f>
        <v>806.08000000000004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2" t="s">
        <v>84</v>
      </c>
      <c r="AT88" s="160" t="s">
        <v>75</v>
      </c>
      <c r="AU88" s="160" t="s">
        <v>76</v>
      </c>
      <c r="AY88" s="152" t="s">
        <v>120</v>
      </c>
      <c r="BK88" s="161">
        <f>BK89+BK155+BK172+BK177+BK187</f>
        <v>0</v>
      </c>
    </row>
    <row r="89" s="12" customFormat="1" ht="22.8" customHeight="1">
      <c r="A89" s="12"/>
      <c r="B89" s="151"/>
      <c r="C89" s="12"/>
      <c r="D89" s="152" t="s">
        <v>75</v>
      </c>
      <c r="E89" s="162" t="s">
        <v>84</v>
      </c>
      <c r="F89" s="162" t="s">
        <v>121</v>
      </c>
      <c r="G89" s="12"/>
      <c r="H89" s="12"/>
      <c r="I89" s="154"/>
      <c r="J89" s="163">
        <f>BK89</f>
        <v>0</v>
      </c>
      <c r="K89" s="12"/>
      <c r="L89" s="151"/>
      <c r="M89" s="156"/>
      <c r="N89" s="157"/>
      <c r="O89" s="157"/>
      <c r="P89" s="158">
        <f>SUM(P90:P154)</f>
        <v>0</v>
      </c>
      <c r="Q89" s="157"/>
      <c r="R89" s="158">
        <f>SUM(R90:R154)</f>
        <v>0.0074200000000000004</v>
      </c>
      <c r="S89" s="157"/>
      <c r="T89" s="159">
        <f>SUM(T90:T154)</f>
        <v>802.28000000000009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2" t="s">
        <v>84</v>
      </c>
      <c r="AT89" s="160" t="s">
        <v>75</v>
      </c>
      <c r="AU89" s="160" t="s">
        <v>84</v>
      </c>
      <c r="AY89" s="152" t="s">
        <v>120</v>
      </c>
      <c r="BK89" s="161">
        <f>SUM(BK90:BK154)</f>
        <v>0</v>
      </c>
    </row>
    <row r="90" s="2" customFormat="1" ht="37.8" customHeight="1">
      <c r="A90" s="38"/>
      <c r="B90" s="164"/>
      <c r="C90" s="165" t="s">
        <v>84</v>
      </c>
      <c r="D90" s="165" t="s">
        <v>122</v>
      </c>
      <c r="E90" s="166" t="s">
        <v>123</v>
      </c>
      <c r="F90" s="167" t="s">
        <v>124</v>
      </c>
      <c r="G90" s="168" t="s">
        <v>125</v>
      </c>
      <c r="H90" s="169">
        <v>1730</v>
      </c>
      <c r="I90" s="170"/>
      <c r="J90" s="171">
        <f>ROUND(I90*H90,2)</f>
        <v>0</v>
      </c>
      <c r="K90" s="167" t="s">
        <v>126</v>
      </c>
      <c r="L90" s="39"/>
      <c r="M90" s="172" t="s">
        <v>3</v>
      </c>
      <c r="N90" s="173" t="s">
        <v>47</v>
      </c>
      <c r="O90" s="72"/>
      <c r="P90" s="174">
        <f>O90*H90</f>
        <v>0</v>
      </c>
      <c r="Q90" s="174">
        <v>0</v>
      </c>
      <c r="R90" s="174">
        <f>Q90*H90</f>
        <v>0</v>
      </c>
      <c r="S90" s="174">
        <v>0.44</v>
      </c>
      <c r="T90" s="175">
        <f>S90*H90</f>
        <v>761.20000000000005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76" t="s">
        <v>127</v>
      </c>
      <c r="AT90" s="176" t="s">
        <v>122</v>
      </c>
      <c r="AU90" s="176" t="s">
        <v>86</v>
      </c>
      <c r="AY90" s="19" t="s">
        <v>120</v>
      </c>
      <c r="BE90" s="177">
        <f>IF(N90="základní",J90,0)</f>
        <v>0</v>
      </c>
      <c r="BF90" s="177">
        <f>IF(N90="snížená",J90,0)</f>
        <v>0</v>
      </c>
      <c r="BG90" s="177">
        <f>IF(N90="zákl. přenesená",J90,0)</f>
        <v>0</v>
      </c>
      <c r="BH90" s="177">
        <f>IF(N90="sníž. přenesená",J90,0)</f>
        <v>0</v>
      </c>
      <c r="BI90" s="177">
        <f>IF(N90="nulová",J90,0)</f>
        <v>0</v>
      </c>
      <c r="BJ90" s="19" t="s">
        <v>84</v>
      </c>
      <c r="BK90" s="177">
        <f>ROUND(I90*H90,2)</f>
        <v>0</v>
      </c>
      <c r="BL90" s="19" t="s">
        <v>127</v>
      </c>
      <c r="BM90" s="176" t="s">
        <v>128</v>
      </c>
    </row>
    <row r="91" s="2" customFormat="1">
      <c r="A91" s="38"/>
      <c r="B91" s="39"/>
      <c r="C91" s="38"/>
      <c r="D91" s="178" t="s">
        <v>129</v>
      </c>
      <c r="E91" s="38"/>
      <c r="F91" s="179" t="s">
        <v>130</v>
      </c>
      <c r="G91" s="38"/>
      <c r="H91" s="38"/>
      <c r="I91" s="180"/>
      <c r="J91" s="38"/>
      <c r="K91" s="38"/>
      <c r="L91" s="39"/>
      <c r="M91" s="181"/>
      <c r="N91" s="182"/>
      <c r="O91" s="72"/>
      <c r="P91" s="72"/>
      <c r="Q91" s="72"/>
      <c r="R91" s="72"/>
      <c r="S91" s="72"/>
      <c r="T91" s="73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9" t="s">
        <v>129</v>
      </c>
      <c r="AU91" s="19" t="s">
        <v>86</v>
      </c>
    </row>
    <row r="92" s="2" customFormat="1" ht="37.8" customHeight="1">
      <c r="A92" s="38"/>
      <c r="B92" s="164"/>
      <c r="C92" s="165" t="s">
        <v>86</v>
      </c>
      <c r="D92" s="165" t="s">
        <v>122</v>
      </c>
      <c r="E92" s="166" t="s">
        <v>131</v>
      </c>
      <c r="F92" s="167" t="s">
        <v>132</v>
      </c>
      <c r="G92" s="168" t="s">
        <v>125</v>
      </c>
      <c r="H92" s="169">
        <v>130</v>
      </c>
      <c r="I92" s="170"/>
      <c r="J92" s="171">
        <f>ROUND(I92*H92,2)</f>
        <v>0</v>
      </c>
      <c r="K92" s="167" t="s">
        <v>126</v>
      </c>
      <c r="L92" s="39"/>
      <c r="M92" s="172" t="s">
        <v>3</v>
      </c>
      <c r="N92" s="173" t="s">
        <v>47</v>
      </c>
      <c r="O92" s="72"/>
      <c r="P92" s="174">
        <f>O92*H92</f>
        <v>0</v>
      </c>
      <c r="Q92" s="174">
        <v>0</v>
      </c>
      <c r="R92" s="174">
        <f>Q92*H92</f>
        <v>0</v>
      </c>
      <c r="S92" s="174">
        <v>0.316</v>
      </c>
      <c r="T92" s="175">
        <f>S92*H92</f>
        <v>41.079999999999998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76" t="s">
        <v>127</v>
      </c>
      <c r="AT92" s="176" t="s">
        <v>122</v>
      </c>
      <c r="AU92" s="176" t="s">
        <v>86</v>
      </c>
      <c r="AY92" s="19" t="s">
        <v>120</v>
      </c>
      <c r="BE92" s="177">
        <f>IF(N92="základní",J92,0)</f>
        <v>0</v>
      </c>
      <c r="BF92" s="177">
        <f>IF(N92="snížená",J92,0)</f>
        <v>0</v>
      </c>
      <c r="BG92" s="177">
        <f>IF(N92="zákl. přenesená",J92,0)</f>
        <v>0</v>
      </c>
      <c r="BH92" s="177">
        <f>IF(N92="sníž. přenesená",J92,0)</f>
        <v>0</v>
      </c>
      <c r="BI92" s="177">
        <f>IF(N92="nulová",J92,0)</f>
        <v>0</v>
      </c>
      <c r="BJ92" s="19" t="s">
        <v>84</v>
      </c>
      <c r="BK92" s="177">
        <f>ROUND(I92*H92,2)</f>
        <v>0</v>
      </c>
      <c r="BL92" s="19" t="s">
        <v>127</v>
      </c>
      <c r="BM92" s="176" t="s">
        <v>133</v>
      </c>
    </row>
    <row r="93" s="2" customFormat="1">
      <c r="A93" s="38"/>
      <c r="B93" s="39"/>
      <c r="C93" s="38"/>
      <c r="D93" s="178" t="s">
        <v>129</v>
      </c>
      <c r="E93" s="38"/>
      <c r="F93" s="179" t="s">
        <v>134</v>
      </c>
      <c r="G93" s="38"/>
      <c r="H93" s="38"/>
      <c r="I93" s="180"/>
      <c r="J93" s="38"/>
      <c r="K93" s="38"/>
      <c r="L93" s="39"/>
      <c r="M93" s="181"/>
      <c r="N93" s="182"/>
      <c r="O93" s="72"/>
      <c r="P93" s="72"/>
      <c r="Q93" s="72"/>
      <c r="R93" s="72"/>
      <c r="S93" s="72"/>
      <c r="T93" s="73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9" t="s">
        <v>129</v>
      </c>
      <c r="AU93" s="19" t="s">
        <v>86</v>
      </c>
    </row>
    <row r="94" s="2" customFormat="1" ht="16.5" customHeight="1">
      <c r="A94" s="38"/>
      <c r="B94" s="164"/>
      <c r="C94" s="165" t="s">
        <v>135</v>
      </c>
      <c r="D94" s="165" t="s">
        <v>122</v>
      </c>
      <c r="E94" s="166" t="s">
        <v>136</v>
      </c>
      <c r="F94" s="167" t="s">
        <v>137</v>
      </c>
      <c r="G94" s="168" t="s">
        <v>125</v>
      </c>
      <c r="H94" s="169">
        <v>450</v>
      </c>
      <c r="I94" s="170"/>
      <c r="J94" s="171">
        <f>ROUND(I94*H94,2)</f>
        <v>0</v>
      </c>
      <c r="K94" s="167" t="s">
        <v>126</v>
      </c>
      <c r="L94" s="39"/>
      <c r="M94" s="172" t="s">
        <v>3</v>
      </c>
      <c r="N94" s="173" t="s">
        <v>47</v>
      </c>
      <c r="O94" s="72"/>
      <c r="P94" s="174">
        <f>O94*H94</f>
        <v>0</v>
      </c>
      <c r="Q94" s="174">
        <v>0</v>
      </c>
      <c r="R94" s="174">
        <f>Q94*H94</f>
        <v>0</v>
      </c>
      <c r="S94" s="174">
        <v>0</v>
      </c>
      <c r="T94" s="175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176" t="s">
        <v>127</v>
      </c>
      <c r="AT94" s="176" t="s">
        <v>122</v>
      </c>
      <c r="AU94" s="176" t="s">
        <v>86</v>
      </c>
      <c r="AY94" s="19" t="s">
        <v>120</v>
      </c>
      <c r="BE94" s="177">
        <f>IF(N94="základní",J94,0)</f>
        <v>0</v>
      </c>
      <c r="BF94" s="177">
        <f>IF(N94="snížená",J94,0)</f>
        <v>0</v>
      </c>
      <c r="BG94" s="177">
        <f>IF(N94="zákl. přenesená",J94,0)</f>
        <v>0</v>
      </c>
      <c r="BH94" s="177">
        <f>IF(N94="sníž. přenesená",J94,0)</f>
        <v>0</v>
      </c>
      <c r="BI94" s="177">
        <f>IF(N94="nulová",J94,0)</f>
        <v>0</v>
      </c>
      <c r="BJ94" s="19" t="s">
        <v>84</v>
      </c>
      <c r="BK94" s="177">
        <f>ROUND(I94*H94,2)</f>
        <v>0</v>
      </c>
      <c r="BL94" s="19" t="s">
        <v>127</v>
      </c>
      <c r="BM94" s="176" t="s">
        <v>138</v>
      </c>
    </row>
    <row r="95" s="2" customFormat="1">
      <c r="A95" s="38"/>
      <c r="B95" s="39"/>
      <c r="C95" s="38"/>
      <c r="D95" s="178" t="s">
        <v>129</v>
      </c>
      <c r="E95" s="38"/>
      <c r="F95" s="179" t="s">
        <v>139</v>
      </c>
      <c r="G95" s="38"/>
      <c r="H95" s="38"/>
      <c r="I95" s="180"/>
      <c r="J95" s="38"/>
      <c r="K95" s="38"/>
      <c r="L95" s="39"/>
      <c r="M95" s="181"/>
      <c r="N95" s="182"/>
      <c r="O95" s="72"/>
      <c r="P95" s="72"/>
      <c r="Q95" s="72"/>
      <c r="R95" s="72"/>
      <c r="S95" s="72"/>
      <c r="T95" s="73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9" t="s">
        <v>129</v>
      </c>
      <c r="AU95" s="19" t="s">
        <v>86</v>
      </c>
    </row>
    <row r="96" s="2" customFormat="1" ht="21.75" customHeight="1">
      <c r="A96" s="38"/>
      <c r="B96" s="164"/>
      <c r="C96" s="165" t="s">
        <v>127</v>
      </c>
      <c r="D96" s="165" t="s">
        <v>122</v>
      </c>
      <c r="E96" s="166" t="s">
        <v>140</v>
      </c>
      <c r="F96" s="167" t="s">
        <v>141</v>
      </c>
      <c r="G96" s="168" t="s">
        <v>142</v>
      </c>
      <c r="H96" s="169">
        <v>314.57999999999998</v>
      </c>
      <c r="I96" s="170"/>
      <c r="J96" s="171">
        <f>ROUND(I96*H96,2)</f>
        <v>0</v>
      </c>
      <c r="K96" s="167" t="s">
        <v>126</v>
      </c>
      <c r="L96" s="39"/>
      <c r="M96" s="172" t="s">
        <v>3</v>
      </c>
      <c r="N96" s="173" t="s">
        <v>47</v>
      </c>
      <c r="O96" s="72"/>
      <c r="P96" s="174">
        <f>O96*H96</f>
        <v>0</v>
      </c>
      <c r="Q96" s="174">
        <v>0</v>
      </c>
      <c r="R96" s="174">
        <f>Q96*H96</f>
        <v>0</v>
      </c>
      <c r="S96" s="174">
        <v>0</v>
      </c>
      <c r="T96" s="175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76" t="s">
        <v>127</v>
      </c>
      <c r="AT96" s="176" t="s">
        <v>122</v>
      </c>
      <c r="AU96" s="176" t="s">
        <v>86</v>
      </c>
      <c r="AY96" s="19" t="s">
        <v>120</v>
      </c>
      <c r="BE96" s="177">
        <f>IF(N96="základní",J96,0)</f>
        <v>0</v>
      </c>
      <c r="BF96" s="177">
        <f>IF(N96="snížená",J96,0)</f>
        <v>0</v>
      </c>
      <c r="BG96" s="177">
        <f>IF(N96="zákl. přenesená",J96,0)</f>
        <v>0</v>
      </c>
      <c r="BH96" s="177">
        <f>IF(N96="sníž. přenesená",J96,0)</f>
        <v>0</v>
      </c>
      <c r="BI96" s="177">
        <f>IF(N96="nulová",J96,0)</f>
        <v>0</v>
      </c>
      <c r="BJ96" s="19" t="s">
        <v>84</v>
      </c>
      <c r="BK96" s="177">
        <f>ROUND(I96*H96,2)</f>
        <v>0</v>
      </c>
      <c r="BL96" s="19" t="s">
        <v>127</v>
      </c>
      <c r="BM96" s="176" t="s">
        <v>143</v>
      </c>
    </row>
    <row r="97" s="2" customFormat="1">
      <c r="A97" s="38"/>
      <c r="B97" s="39"/>
      <c r="C97" s="38"/>
      <c r="D97" s="178" t="s">
        <v>129</v>
      </c>
      <c r="E97" s="38"/>
      <c r="F97" s="179" t="s">
        <v>144</v>
      </c>
      <c r="G97" s="38"/>
      <c r="H97" s="38"/>
      <c r="I97" s="180"/>
      <c r="J97" s="38"/>
      <c r="K97" s="38"/>
      <c r="L97" s="39"/>
      <c r="M97" s="181"/>
      <c r="N97" s="182"/>
      <c r="O97" s="72"/>
      <c r="P97" s="72"/>
      <c r="Q97" s="72"/>
      <c r="R97" s="72"/>
      <c r="S97" s="72"/>
      <c r="T97" s="73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9" t="s">
        <v>129</v>
      </c>
      <c r="AU97" s="19" t="s">
        <v>86</v>
      </c>
    </row>
    <row r="98" s="13" customFormat="1">
      <c r="A98" s="13"/>
      <c r="B98" s="183"/>
      <c r="C98" s="13"/>
      <c r="D98" s="184" t="s">
        <v>145</v>
      </c>
      <c r="E98" s="185" t="s">
        <v>3</v>
      </c>
      <c r="F98" s="186" t="s">
        <v>146</v>
      </c>
      <c r="G98" s="13"/>
      <c r="H98" s="187">
        <v>210.80000000000001</v>
      </c>
      <c r="I98" s="188"/>
      <c r="J98" s="13"/>
      <c r="K98" s="13"/>
      <c r="L98" s="183"/>
      <c r="M98" s="189"/>
      <c r="N98" s="190"/>
      <c r="O98" s="190"/>
      <c r="P98" s="190"/>
      <c r="Q98" s="190"/>
      <c r="R98" s="190"/>
      <c r="S98" s="190"/>
      <c r="T98" s="19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5" t="s">
        <v>145</v>
      </c>
      <c r="AU98" s="185" t="s">
        <v>86</v>
      </c>
      <c r="AV98" s="13" t="s">
        <v>86</v>
      </c>
      <c r="AW98" s="13" t="s">
        <v>36</v>
      </c>
      <c r="AX98" s="13" t="s">
        <v>76</v>
      </c>
      <c r="AY98" s="185" t="s">
        <v>120</v>
      </c>
    </row>
    <row r="99" s="13" customFormat="1">
      <c r="A99" s="13"/>
      <c r="B99" s="183"/>
      <c r="C99" s="13"/>
      <c r="D99" s="184" t="s">
        <v>145</v>
      </c>
      <c r="E99" s="185" t="s">
        <v>3</v>
      </c>
      <c r="F99" s="186" t="s">
        <v>147</v>
      </c>
      <c r="G99" s="13"/>
      <c r="H99" s="187">
        <v>103.78</v>
      </c>
      <c r="I99" s="188"/>
      <c r="J99" s="13"/>
      <c r="K99" s="13"/>
      <c r="L99" s="183"/>
      <c r="M99" s="189"/>
      <c r="N99" s="190"/>
      <c r="O99" s="190"/>
      <c r="P99" s="190"/>
      <c r="Q99" s="190"/>
      <c r="R99" s="190"/>
      <c r="S99" s="190"/>
      <c r="T99" s="19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5" t="s">
        <v>145</v>
      </c>
      <c r="AU99" s="185" t="s">
        <v>86</v>
      </c>
      <c r="AV99" s="13" t="s">
        <v>86</v>
      </c>
      <c r="AW99" s="13" t="s">
        <v>36</v>
      </c>
      <c r="AX99" s="13" t="s">
        <v>76</v>
      </c>
      <c r="AY99" s="185" t="s">
        <v>120</v>
      </c>
    </row>
    <row r="100" s="2" customFormat="1" ht="16.5" customHeight="1">
      <c r="A100" s="38"/>
      <c r="B100" s="164"/>
      <c r="C100" s="165" t="s">
        <v>148</v>
      </c>
      <c r="D100" s="165" t="s">
        <v>122</v>
      </c>
      <c r="E100" s="166" t="s">
        <v>149</v>
      </c>
      <c r="F100" s="167" t="s">
        <v>150</v>
      </c>
      <c r="G100" s="168" t="s">
        <v>142</v>
      </c>
      <c r="H100" s="169">
        <v>2</v>
      </c>
      <c r="I100" s="170"/>
      <c r="J100" s="171">
        <f>ROUND(I100*H100,2)</f>
        <v>0</v>
      </c>
      <c r="K100" s="167" t="s">
        <v>126</v>
      </c>
      <c r="L100" s="39"/>
      <c r="M100" s="172" t="s">
        <v>3</v>
      </c>
      <c r="N100" s="173" t="s">
        <v>47</v>
      </c>
      <c r="O100" s="72"/>
      <c r="P100" s="174">
        <f>O100*H100</f>
        <v>0</v>
      </c>
      <c r="Q100" s="174">
        <v>0</v>
      </c>
      <c r="R100" s="174">
        <f>Q100*H100</f>
        <v>0</v>
      </c>
      <c r="S100" s="174">
        <v>0</v>
      </c>
      <c r="T100" s="175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76" t="s">
        <v>127</v>
      </c>
      <c r="AT100" s="176" t="s">
        <v>122</v>
      </c>
      <c r="AU100" s="176" t="s">
        <v>86</v>
      </c>
      <c r="AY100" s="19" t="s">
        <v>120</v>
      </c>
      <c r="BE100" s="177">
        <f>IF(N100="základní",J100,0)</f>
        <v>0</v>
      </c>
      <c r="BF100" s="177">
        <f>IF(N100="snížená",J100,0)</f>
        <v>0</v>
      </c>
      <c r="BG100" s="177">
        <f>IF(N100="zákl. přenesená",J100,0)</f>
        <v>0</v>
      </c>
      <c r="BH100" s="177">
        <f>IF(N100="sníž. přenesená",J100,0)</f>
        <v>0</v>
      </c>
      <c r="BI100" s="177">
        <f>IF(N100="nulová",J100,0)</f>
        <v>0</v>
      </c>
      <c r="BJ100" s="19" t="s">
        <v>84</v>
      </c>
      <c r="BK100" s="177">
        <f>ROUND(I100*H100,2)</f>
        <v>0</v>
      </c>
      <c r="BL100" s="19" t="s">
        <v>127</v>
      </c>
      <c r="BM100" s="176" t="s">
        <v>151</v>
      </c>
    </row>
    <row r="101" s="2" customFormat="1">
      <c r="A101" s="38"/>
      <c r="B101" s="39"/>
      <c r="C101" s="38"/>
      <c r="D101" s="178" t="s">
        <v>129</v>
      </c>
      <c r="E101" s="38"/>
      <c r="F101" s="179" t="s">
        <v>152</v>
      </c>
      <c r="G101" s="38"/>
      <c r="H101" s="38"/>
      <c r="I101" s="180"/>
      <c r="J101" s="38"/>
      <c r="K101" s="38"/>
      <c r="L101" s="39"/>
      <c r="M101" s="181"/>
      <c r="N101" s="182"/>
      <c r="O101" s="72"/>
      <c r="P101" s="72"/>
      <c r="Q101" s="72"/>
      <c r="R101" s="72"/>
      <c r="S101" s="72"/>
      <c r="T101" s="73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9" t="s">
        <v>129</v>
      </c>
      <c r="AU101" s="19" t="s">
        <v>86</v>
      </c>
    </row>
    <row r="102" s="2" customFormat="1" ht="16.5" customHeight="1">
      <c r="A102" s="38"/>
      <c r="B102" s="164"/>
      <c r="C102" s="165" t="s">
        <v>153</v>
      </c>
      <c r="D102" s="165" t="s">
        <v>122</v>
      </c>
      <c r="E102" s="166" t="s">
        <v>154</v>
      </c>
      <c r="F102" s="167" t="s">
        <v>155</v>
      </c>
      <c r="G102" s="168" t="s">
        <v>142</v>
      </c>
      <c r="H102" s="169">
        <v>2</v>
      </c>
      <c r="I102" s="170"/>
      <c r="J102" s="171">
        <f>ROUND(I102*H102,2)</f>
        <v>0</v>
      </c>
      <c r="K102" s="167" t="s">
        <v>126</v>
      </c>
      <c r="L102" s="39"/>
      <c r="M102" s="172" t="s">
        <v>3</v>
      </c>
      <c r="N102" s="173" t="s">
        <v>47</v>
      </c>
      <c r="O102" s="72"/>
      <c r="P102" s="174">
        <f>O102*H102</f>
        <v>0</v>
      </c>
      <c r="Q102" s="174">
        <v>0</v>
      </c>
      <c r="R102" s="174">
        <f>Q102*H102</f>
        <v>0</v>
      </c>
      <c r="S102" s="174">
        <v>0</v>
      </c>
      <c r="T102" s="175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76" t="s">
        <v>127</v>
      </c>
      <c r="AT102" s="176" t="s">
        <v>122</v>
      </c>
      <c r="AU102" s="176" t="s">
        <v>86</v>
      </c>
      <c r="AY102" s="19" t="s">
        <v>120</v>
      </c>
      <c r="BE102" s="177">
        <f>IF(N102="základní",J102,0)</f>
        <v>0</v>
      </c>
      <c r="BF102" s="177">
        <f>IF(N102="snížená",J102,0)</f>
        <v>0</v>
      </c>
      <c r="BG102" s="177">
        <f>IF(N102="zákl. přenesená",J102,0)</f>
        <v>0</v>
      </c>
      <c r="BH102" s="177">
        <f>IF(N102="sníž. přenesená",J102,0)</f>
        <v>0</v>
      </c>
      <c r="BI102" s="177">
        <f>IF(N102="nulová",J102,0)</f>
        <v>0</v>
      </c>
      <c r="BJ102" s="19" t="s">
        <v>84</v>
      </c>
      <c r="BK102" s="177">
        <f>ROUND(I102*H102,2)</f>
        <v>0</v>
      </c>
      <c r="BL102" s="19" t="s">
        <v>127</v>
      </c>
      <c r="BM102" s="176" t="s">
        <v>156</v>
      </c>
    </row>
    <row r="103" s="2" customFormat="1">
      <c r="A103" s="38"/>
      <c r="B103" s="39"/>
      <c r="C103" s="38"/>
      <c r="D103" s="178" t="s">
        <v>129</v>
      </c>
      <c r="E103" s="38"/>
      <c r="F103" s="179" t="s">
        <v>157</v>
      </c>
      <c r="G103" s="38"/>
      <c r="H103" s="38"/>
      <c r="I103" s="180"/>
      <c r="J103" s="38"/>
      <c r="K103" s="38"/>
      <c r="L103" s="39"/>
      <c r="M103" s="181"/>
      <c r="N103" s="182"/>
      <c r="O103" s="72"/>
      <c r="P103" s="72"/>
      <c r="Q103" s="72"/>
      <c r="R103" s="72"/>
      <c r="S103" s="72"/>
      <c r="T103" s="73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9" t="s">
        <v>129</v>
      </c>
      <c r="AU103" s="19" t="s">
        <v>86</v>
      </c>
    </row>
    <row r="104" s="2" customFormat="1" ht="37.8" customHeight="1">
      <c r="A104" s="38"/>
      <c r="B104" s="164"/>
      <c r="C104" s="165" t="s">
        <v>158</v>
      </c>
      <c r="D104" s="165" t="s">
        <v>122</v>
      </c>
      <c r="E104" s="166" t="s">
        <v>159</v>
      </c>
      <c r="F104" s="167" t="s">
        <v>160</v>
      </c>
      <c r="G104" s="168" t="s">
        <v>142</v>
      </c>
      <c r="H104" s="169">
        <v>263.5</v>
      </c>
      <c r="I104" s="170"/>
      <c r="J104" s="171">
        <f>ROUND(I104*H104,2)</f>
        <v>0</v>
      </c>
      <c r="K104" s="167" t="s">
        <v>126</v>
      </c>
      <c r="L104" s="39"/>
      <c r="M104" s="172" t="s">
        <v>3</v>
      </c>
      <c r="N104" s="173" t="s">
        <v>47</v>
      </c>
      <c r="O104" s="72"/>
      <c r="P104" s="174">
        <f>O104*H104</f>
        <v>0</v>
      </c>
      <c r="Q104" s="174">
        <v>0</v>
      </c>
      <c r="R104" s="174">
        <f>Q104*H104</f>
        <v>0</v>
      </c>
      <c r="S104" s="174">
        <v>0</v>
      </c>
      <c r="T104" s="175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176" t="s">
        <v>127</v>
      </c>
      <c r="AT104" s="176" t="s">
        <v>122</v>
      </c>
      <c r="AU104" s="176" t="s">
        <v>86</v>
      </c>
      <c r="AY104" s="19" t="s">
        <v>120</v>
      </c>
      <c r="BE104" s="177">
        <f>IF(N104="základní",J104,0)</f>
        <v>0</v>
      </c>
      <c r="BF104" s="177">
        <f>IF(N104="snížená",J104,0)</f>
        <v>0</v>
      </c>
      <c r="BG104" s="177">
        <f>IF(N104="zákl. přenesená",J104,0)</f>
        <v>0</v>
      </c>
      <c r="BH104" s="177">
        <f>IF(N104="sníž. přenesená",J104,0)</f>
        <v>0</v>
      </c>
      <c r="BI104" s="177">
        <f>IF(N104="nulová",J104,0)</f>
        <v>0</v>
      </c>
      <c r="BJ104" s="19" t="s">
        <v>84</v>
      </c>
      <c r="BK104" s="177">
        <f>ROUND(I104*H104,2)</f>
        <v>0</v>
      </c>
      <c r="BL104" s="19" t="s">
        <v>127</v>
      </c>
      <c r="BM104" s="176" t="s">
        <v>161</v>
      </c>
    </row>
    <row r="105" s="2" customFormat="1">
      <c r="A105" s="38"/>
      <c r="B105" s="39"/>
      <c r="C105" s="38"/>
      <c r="D105" s="178" t="s">
        <v>129</v>
      </c>
      <c r="E105" s="38"/>
      <c r="F105" s="179" t="s">
        <v>162</v>
      </c>
      <c r="G105" s="38"/>
      <c r="H105" s="38"/>
      <c r="I105" s="180"/>
      <c r="J105" s="38"/>
      <c r="K105" s="38"/>
      <c r="L105" s="39"/>
      <c r="M105" s="181"/>
      <c r="N105" s="182"/>
      <c r="O105" s="72"/>
      <c r="P105" s="72"/>
      <c r="Q105" s="72"/>
      <c r="R105" s="72"/>
      <c r="S105" s="72"/>
      <c r="T105" s="73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9" t="s">
        <v>129</v>
      </c>
      <c r="AU105" s="19" t="s">
        <v>86</v>
      </c>
    </row>
    <row r="106" s="13" customFormat="1">
      <c r="A106" s="13"/>
      <c r="B106" s="183"/>
      <c r="C106" s="13"/>
      <c r="D106" s="184" t="s">
        <v>145</v>
      </c>
      <c r="E106" s="185" t="s">
        <v>3</v>
      </c>
      <c r="F106" s="186" t="s">
        <v>163</v>
      </c>
      <c r="G106" s="13"/>
      <c r="H106" s="187">
        <v>37.100000000000001</v>
      </c>
      <c r="I106" s="188"/>
      <c r="J106" s="13"/>
      <c r="K106" s="13"/>
      <c r="L106" s="183"/>
      <c r="M106" s="189"/>
      <c r="N106" s="190"/>
      <c r="O106" s="190"/>
      <c r="P106" s="190"/>
      <c r="Q106" s="190"/>
      <c r="R106" s="190"/>
      <c r="S106" s="190"/>
      <c r="T106" s="19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5" t="s">
        <v>145</v>
      </c>
      <c r="AU106" s="185" t="s">
        <v>86</v>
      </c>
      <c r="AV106" s="13" t="s">
        <v>86</v>
      </c>
      <c r="AW106" s="13" t="s">
        <v>36</v>
      </c>
      <c r="AX106" s="13" t="s">
        <v>76</v>
      </c>
      <c r="AY106" s="185" t="s">
        <v>120</v>
      </c>
    </row>
    <row r="107" s="13" customFormat="1">
      <c r="A107" s="13"/>
      <c r="B107" s="183"/>
      <c r="C107" s="13"/>
      <c r="D107" s="184" t="s">
        <v>145</v>
      </c>
      <c r="E107" s="185" t="s">
        <v>3</v>
      </c>
      <c r="F107" s="186" t="s">
        <v>164</v>
      </c>
      <c r="G107" s="13"/>
      <c r="H107" s="187">
        <v>37.100000000000001</v>
      </c>
      <c r="I107" s="188"/>
      <c r="J107" s="13"/>
      <c r="K107" s="13"/>
      <c r="L107" s="183"/>
      <c r="M107" s="189"/>
      <c r="N107" s="190"/>
      <c r="O107" s="190"/>
      <c r="P107" s="190"/>
      <c r="Q107" s="190"/>
      <c r="R107" s="190"/>
      <c r="S107" s="190"/>
      <c r="T107" s="19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5" t="s">
        <v>145</v>
      </c>
      <c r="AU107" s="185" t="s">
        <v>86</v>
      </c>
      <c r="AV107" s="13" t="s">
        <v>86</v>
      </c>
      <c r="AW107" s="13" t="s">
        <v>36</v>
      </c>
      <c r="AX107" s="13" t="s">
        <v>76</v>
      </c>
      <c r="AY107" s="185" t="s">
        <v>120</v>
      </c>
    </row>
    <row r="108" s="13" customFormat="1">
      <c r="A108" s="13"/>
      <c r="B108" s="183"/>
      <c r="C108" s="13"/>
      <c r="D108" s="184" t="s">
        <v>145</v>
      </c>
      <c r="E108" s="185" t="s">
        <v>3</v>
      </c>
      <c r="F108" s="186" t="s">
        <v>165</v>
      </c>
      <c r="G108" s="13"/>
      <c r="H108" s="187">
        <v>189.30000000000001</v>
      </c>
      <c r="I108" s="188"/>
      <c r="J108" s="13"/>
      <c r="K108" s="13"/>
      <c r="L108" s="183"/>
      <c r="M108" s="189"/>
      <c r="N108" s="190"/>
      <c r="O108" s="190"/>
      <c r="P108" s="190"/>
      <c r="Q108" s="190"/>
      <c r="R108" s="190"/>
      <c r="S108" s="190"/>
      <c r="T108" s="19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85" t="s">
        <v>145</v>
      </c>
      <c r="AU108" s="185" t="s">
        <v>86</v>
      </c>
      <c r="AV108" s="13" t="s">
        <v>86</v>
      </c>
      <c r="AW108" s="13" t="s">
        <v>36</v>
      </c>
      <c r="AX108" s="13" t="s">
        <v>76</v>
      </c>
      <c r="AY108" s="185" t="s">
        <v>120</v>
      </c>
    </row>
    <row r="109" s="2" customFormat="1" ht="37.8" customHeight="1">
      <c r="A109" s="38"/>
      <c r="B109" s="164"/>
      <c r="C109" s="165" t="s">
        <v>166</v>
      </c>
      <c r="D109" s="165" t="s">
        <v>122</v>
      </c>
      <c r="E109" s="166" t="s">
        <v>167</v>
      </c>
      <c r="F109" s="167" t="s">
        <v>168</v>
      </c>
      <c r="G109" s="168" t="s">
        <v>142</v>
      </c>
      <c r="H109" s="169">
        <v>339.41000000000003</v>
      </c>
      <c r="I109" s="170"/>
      <c r="J109" s="171">
        <f>ROUND(I109*H109,2)</f>
        <v>0</v>
      </c>
      <c r="K109" s="167" t="s">
        <v>126</v>
      </c>
      <c r="L109" s="39"/>
      <c r="M109" s="172" t="s">
        <v>3</v>
      </c>
      <c r="N109" s="173" t="s">
        <v>47</v>
      </c>
      <c r="O109" s="72"/>
      <c r="P109" s="174">
        <f>O109*H109</f>
        <v>0</v>
      </c>
      <c r="Q109" s="174">
        <v>0</v>
      </c>
      <c r="R109" s="174">
        <f>Q109*H109</f>
        <v>0</v>
      </c>
      <c r="S109" s="174">
        <v>0</v>
      </c>
      <c r="T109" s="175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76" t="s">
        <v>127</v>
      </c>
      <c r="AT109" s="176" t="s">
        <v>122</v>
      </c>
      <c r="AU109" s="176" t="s">
        <v>86</v>
      </c>
      <c r="AY109" s="19" t="s">
        <v>120</v>
      </c>
      <c r="BE109" s="177">
        <f>IF(N109="základní",J109,0)</f>
        <v>0</v>
      </c>
      <c r="BF109" s="177">
        <f>IF(N109="snížená",J109,0)</f>
        <v>0</v>
      </c>
      <c r="BG109" s="177">
        <f>IF(N109="zákl. přenesená",J109,0)</f>
        <v>0</v>
      </c>
      <c r="BH109" s="177">
        <f>IF(N109="sníž. přenesená",J109,0)</f>
        <v>0</v>
      </c>
      <c r="BI109" s="177">
        <f>IF(N109="nulová",J109,0)</f>
        <v>0</v>
      </c>
      <c r="BJ109" s="19" t="s">
        <v>84</v>
      </c>
      <c r="BK109" s="177">
        <f>ROUND(I109*H109,2)</f>
        <v>0</v>
      </c>
      <c r="BL109" s="19" t="s">
        <v>127</v>
      </c>
      <c r="BM109" s="176" t="s">
        <v>169</v>
      </c>
    </row>
    <row r="110" s="2" customFormat="1">
      <c r="A110" s="38"/>
      <c r="B110" s="39"/>
      <c r="C110" s="38"/>
      <c r="D110" s="178" t="s">
        <v>129</v>
      </c>
      <c r="E110" s="38"/>
      <c r="F110" s="179" t="s">
        <v>170</v>
      </c>
      <c r="G110" s="38"/>
      <c r="H110" s="38"/>
      <c r="I110" s="180"/>
      <c r="J110" s="38"/>
      <c r="K110" s="38"/>
      <c r="L110" s="39"/>
      <c r="M110" s="181"/>
      <c r="N110" s="182"/>
      <c r="O110" s="72"/>
      <c r="P110" s="72"/>
      <c r="Q110" s="72"/>
      <c r="R110" s="72"/>
      <c r="S110" s="72"/>
      <c r="T110" s="73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9" t="s">
        <v>129</v>
      </c>
      <c r="AU110" s="19" t="s">
        <v>86</v>
      </c>
    </row>
    <row r="111" s="14" customFormat="1">
      <c r="A111" s="14"/>
      <c r="B111" s="192"/>
      <c r="C111" s="14"/>
      <c r="D111" s="184" t="s">
        <v>145</v>
      </c>
      <c r="E111" s="193" t="s">
        <v>3</v>
      </c>
      <c r="F111" s="194" t="s">
        <v>171</v>
      </c>
      <c r="G111" s="14"/>
      <c r="H111" s="193" t="s">
        <v>3</v>
      </c>
      <c r="I111" s="195"/>
      <c r="J111" s="14"/>
      <c r="K111" s="14"/>
      <c r="L111" s="192"/>
      <c r="M111" s="196"/>
      <c r="N111" s="197"/>
      <c r="O111" s="197"/>
      <c r="P111" s="197"/>
      <c r="Q111" s="197"/>
      <c r="R111" s="197"/>
      <c r="S111" s="197"/>
      <c r="T111" s="19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145</v>
      </c>
      <c r="AU111" s="193" t="s">
        <v>86</v>
      </c>
      <c r="AV111" s="14" t="s">
        <v>84</v>
      </c>
      <c r="AW111" s="14" t="s">
        <v>36</v>
      </c>
      <c r="AX111" s="14" t="s">
        <v>76</v>
      </c>
      <c r="AY111" s="193" t="s">
        <v>120</v>
      </c>
    </row>
    <row r="112" s="13" customFormat="1">
      <c r="A112" s="13"/>
      <c r="B112" s="183"/>
      <c r="C112" s="13"/>
      <c r="D112" s="184" t="s">
        <v>145</v>
      </c>
      <c r="E112" s="185" t="s">
        <v>3</v>
      </c>
      <c r="F112" s="186" t="s">
        <v>172</v>
      </c>
      <c r="G112" s="13"/>
      <c r="H112" s="187">
        <v>7.9000000000000004</v>
      </c>
      <c r="I112" s="188"/>
      <c r="J112" s="13"/>
      <c r="K112" s="13"/>
      <c r="L112" s="183"/>
      <c r="M112" s="189"/>
      <c r="N112" s="190"/>
      <c r="O112" s="190"/>
      <c r="P112" s="190"/>
      <c r="Q112" s="190"/>
      <c r="R112" s="190"/>
      <c r="S112" s="190"/>
      <c r="T112" s="19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5" t="s">
        <v>145</v>
      </c>
      <c r="AU112" s="185" t="s">
        <v>86</v>
      </c>
      <c r="AV112" s="13" t="s">
        <v>86</v>
      </c>
      <c r="AW112" s="13" t="s">
        <v>36</v>
      </c>
      <c r="AX112" s="13" t="s">
        <v>76</v>
      </c>
      <c r="AY112" s="185" t="s">
        <v>120</v>
      </c>
    </row>
    <row r="113" s="13" customFormat="1">
      <c r="A113" s="13"/>
      <c r="B113" s="183"/>
      <c r="C113" s="13"/>
      <c r="D113" s="184" t="s">
        <v>145</v>
      </c>
      <c r="E113" s="185" t="s">
        <v>3</v>
      </c>
      <c r="F113" s="186" t="s">
        <v>173</v>
      </c>
      <c r="G113" s="13"/>
      <c r="H113" s="187">
        <v>103.78</v>
      </c>
      <c r="I113" s="188"/>
      <c r="J113" s="13"/>
      <c r="K113" s="13"/>
      <c r="L113" s="183"/>
      <c r="M113" s="189"/>
      <c r="N113" s="190"/>
      <c r="O113" s="190"/>
      <c r="P113" s="190"/>
      <c r="Q113" s="190"/>
      <c r="R113" s="190"/>
      <c r="S113" s="190"/>
      <c r="T113" s="19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5" t="s">
        <v>145</v>
      </c>
      <c r="AU113" s="185" t="s">
        <v>86</v>
      </c>
      <c r="AV113" s="13" t="s">
        <v>86</v>
      </c>
      <c r="AW113" s="13" t="s">
        <v>36</v>
      </c>
      <c r="AX113" s="13" t="s">
        <v>76</v>
      </c>
      <c r="AY113" s="185" t="s">
        <v>120</v>
      </c>
    </row>
    <row r="114" s="13" customFormat="1">
      <c r="A114" s="13"/>
      <c r="B114" s="183"/>
      <c r="C114" s="13"/>
      <c r="D114" s="184" t="s">
        <v>145</v>
      </c>
      <c r="E114" s="185" t="s">
        <v>3</v>
      </c>
      <c r="F114" s="186" t="s">
        <v>174</v>
      </c>
      <c r="G114" s="13"/>
      <c r="H114" s="187">
        <v>214.80000000000001</v>
      </c>
      <c r="I114" s="188"/>
      <c r="J114" s="13"/>
      <c r="K114" s="13"/>
      <c r="L114" s="183"/>
      <c r="M114" s="189"/>
      <c r="N114" s="190"/>
      <c r="O114" s="190"/>
      <c r="P114" s="190"/>
      <c r="Q114" s="190"/>
      <c r="R114" s="190"/>
      <c r="S114" s="190"/>
      <c r="T114" s="19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5" t="s">
        <v>145</v>
      </c>
      <c r="AU114" s="185" t="s">
        <v>86</v>
      </c>
      <c r="AV114" s="13" t="s">
        <v>86</v>
      </c>
      <c r="AW114" s="13" t="s">
        <v>36</v>
      </c>
      <c r="AX114" s="13" t="s">
        <v>76</v>
      </c>
      <c r="AY114" s="185" t="s">
        <v>120</v>
      </c>
    </row>
    <row r="115" s="13" customFormat="1">
      <c r="A115" s="13"/>
      <c r="B115" s="183"/>
      <c r="C115" s="13"/>
      <c r="D115" s="184" t="s">
        <v>145</v>
      </c>
      <c r="E115" s="185" t="s">
        <v>3</v>
      </c>
      <c r="F115" s="186" t="s">
        <v>175</v>
      </c>
      <c r="G115" s="13"/>
      <c r="H115" s="187">
        <v>-90.849999999999994</v>
      </c>
      <c r="I115" s="188"/>
      <c r="J115" s="13"/>
      <c r="K115" s="13"/>
      <c r="L115" s="183"/>
      <c r="M115" s="189"/>
      <c r="N115" s="190"/>
      <c r="O115" s="190"/>
      <c r="P115" s="190"/>
      <c r="Q115" s="190"/>
      <c r="R115" s="190"/>
      <c r="S115" s="190"/>
      <c r="T115" s="19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5" t="s">
        <v>145</v>
      </c>
      <c r="AU115" s="185" t="s">
        <v>86</v>
      </c>
      <c r="AV115" s="13" t="s">
        <v>86</v>
      </c>
      <c r="AW115" s="13" t="s">
        <v>36</v>
      </c>
      <c r="AX115" s="13" t="s">
        <v>76</v>
      </c>
      <c r="AY115" s="185" t="s">
        <v>120</v>
      </c>
    </row>
    <row r="116" s="14" customFormat="1">
      <c r="A116" s="14"/>
      <c r="B116" s="192"/>
      <c r="C116" s="14"/>
      <c r="D116" s="184" t="s">
        <v>145</v>
      </c>
      <c r="E116" s="193" t="s">
        <v>3</v>
      </c>
      <c r="F116" s="194" t="s">
        <v>176</v>
      </c>
      <c r="G116" s="14"/>
      <c r="H116" s="193" t="s">
        <v>3</v>
      </c>
      <c r="I116" s="195"/>
      <c r="J116" s="14"/>
      <c r="K116" s="14"/>
      <c r="L116" s="192"/>
      <c r="M116" s="196"/>
      <c r="N116" s="197"/>
      <c r="O116" s="197"/>
      <c r="P116" s="197"/>
      <c r="Q116" s="197"/>
      <c r="R116" s="197"/>
      <c r="S116" s="197"/>
      <c r="T116" s="19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3" t="s">
        <v>145</v>
      </c>
      <c r="AU116" s="193" t="s">
        <v>86</v>
      </c>
      <c r="AV116" s="14" t="s">
        <v>84</v>
      </c>
      <c r="AW116" s="14" t="s">
        <v>36</v>
      </c>
      <c r="AX116" s="14" t="s">
        <v>76</v>
      </c>
      <c r="AY116" s="193" t="s">
        <v>120</v>
      </c>
    </row>
    <row r="117" s="13" customFormat="1">
      <c r="A117" s="13"/>
      <c r="B117" s="183"/>
      <c r="C117" s="13"/>
      <c r="D117" s="184" t="s">
        <v>145</v>
      </c>
      <c r="E117" s="185" t="s">
        <v>3</v>
      </c>
      <c r="F117" s="186" t="s">
        <v>177</v>
      </c>
      <c r="G117" s="13"/>
      <c r="H117" s="187">
        <v>103.78</v>
      </c>
      <c r="I117" s="188"/>
      <c r="J117" s="13"/>
      <c r="K117" s="13"/>
      <c r="L117" s="183"/>
      <c r="M117" s="189"/>
      <c r="N117" s="190"/>
      <c r="O117" s="190"/>
      <c r="P117" s="190"/>
      <c r="Q117" s="190"/>
      <c r="R117" s="190"/>
      <c r="S117" s="190"/>
      <c r="T117" s="19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5" t="s">
        <v>145</v>
      </c>
      <c r="AU117" s="185" t="s">
        <v>86</v>
      </c>
      <c r="AV117" s="13" t="s">
        <v>86</v>
      </c>
      <c r="AW117" s="13" t="s">
        <v>36</v>
      </c>
      <c r="AX117" s="13" t="s">
        <v>76</v>
      </c>
      <c r="AY117" s="185" t="s">
        <v>120</v>
      </c>
    </row>
    <row r="118" s="2" customFormat="1" ht="37.8" customHeight="1">
      <c r="A118" s="38"/>
      <c r="B118" s="164"/>
      <c r="C118" s="165" t="s">
        <v>178</v>
      </c>
      <c r="D118" s="165" t="s">
        <v>122</v>
      </c>
      <c r="E118" s="166" t="s">
        <v>179</v>
      </c>
      <c r="F118" s="167" t="s">
        <v>180</v>
      </c>
      <c r="G118" s="168" t="s">
        <v>142</v>
      </c>
      <c r="H118" s="169">
        <v>3375.0999999999999</v>
      </c>
      <c r="I118" s="170"/>
      <c r="J118" s="171">
        <f>ROUND(I118*H118,2)</f>
        <v>0</v>
      </c>
      <c r="K118" s="167" t="s">
        <v>126</v>
      </c>
      <c r="L118" s="39"/>
      <c r="M118" s="172" t="s">
        <v>3</v>
      </c>
      <c r="N118" s="173" t="s">
        <v>47</v>
      </c>
      <c r="O118" s="72"/>
      <c r="P118" s="174">
        <f>O118*H118</f>
        <v>0</v>
      </c>
      <c r="Q118" s="174">
        <v>0</v>
      </c>
      <c r="R118" s="174">
        <f>Q118*H118</f>
        <v>0</v>
      </c>
      <c r="S118" s="174">
        <v>0</v>
      </c>
      <c r="T118" s="175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76" t="s">
        <v>127</v>
      </c>
      <c r="AT118" s="176" t="s">
        <v>122</v>
      </c>
      <c r="AU118" s="176" t="s">
        <v>86</v>
      </c>
      <c r="AY118" s="19" t="s">
        <v>120</v>
      </c>
      <c r="BE118" s="177">
        <f>IF(N118="základní",J118,0)</f>
        <v>0</v>
      </c>
      <c r="BF118" s="177">
        <f>IF(N118="snížená",J118,0)</f>
        <v>0</v>
      </c>
      <c r="BG118" s="177">
        <f>IF(N118="zákl. přenesená",J118,0)</f>
        <v>0</v>
      </c>
      <c r="BH118" s="177">
        <f>IF(N118="sníž. přenesená",J118,0)</f>
        <v>0</v>
      </c>
      <c r="BI118" s="177">
        <f>IF(N118="nulová",J118,0)</f>
        <v>0</v>
      </c>
      <c r="BJ118" s="19" t="s">
        <v>84</v>
      </c>
      <c r="BK118" s="177">
        <f>ROUND(I118*H118,2)</f>
        <v>0</v>
      </c>
      <c r="BL118" s="19" t="s">
        <v>127</v>
      </c>
      <c r="BM118" s="176" t="s">
        <v>181</v>
      </c>
    </row>
    <row r="119" s="2" customFormat="1">
      <c r="A119" s="38"/>
      <c r="B119" s="39"/>
      <c r="C119" s="38"/>
      <c r="D119" s="178" t="s">
        <v>129</v>
      </c>
      <c r="E119" s="38"/>
      <c r="F119" s="179" t="s">
        <v>182</v>
      </c>
      <c r="G119" s="38"/>
      <c r="H119" s="38"/>
      <c r="I119" s="180"/>
      <c r="J119" s="38"/>
      <c r="K119" s="38"/>
      <c r="L119" s="39"/>
      <c r="M119" s="181"/>
      <c r="N119" s="182"/>
      <c r="O119" s="72"/>
      <c r="P119" s="72"/>
      <c r="Q119" s="72"/>
      <c r="R119" s="72"/>
      <c r="S119" s="72"/>
      <c r="T119" s="73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9" t="s">
        <v>129</v>
      </c>
      <c r="AU119" s="19" t="s">
        <v>86</v>
      </c>
    </row>
    <row r="120" s="13" customFormat="1">
      <c r="A120" s="13"/>
      <c r="B120" s="183"/>
      <c r="C120" s="13"/>
      <c r="D120" s="184" t="s">
        <v>145</v>
      </c>
      <c r="E120" s="185" t="s">
        <v>3</v>
      </c>
      <c r="F120" s="186" t="s">
        <v>183</v>
      </c>
      <c r="G120" s="13"/>
      <c r="H120" s="187">
        <v>3375.0999999999999</v>
      </c>
      <c r="I120" s="188"/>
      <c r="J120" s="13"/>
      <c r="K120" s="13"/>
      <c r="L120" s="183"/>
      <c r="M120" s="189"/>
      <c r="N120" s="190"/>
      <c r="O120" s="190"/>
      <c r="P120" s="190"/>
      <c r="Q120" s="190"/>
      <c r="R120" s="190"/>
      <c r="S120" s="190"/>
      <c r="T120" s="19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5" t="s">
        <v>145</v>
      </c>
      <c r="AU120" s="185" t="s">
        <v>86</v>
      </c>
      <c r="AV120" s="13" t="s">
        <v>86</v>
      </c>
      <c r="AW120" s="13" t="s">
        <v>36</v>
      </c>
      <c r="AX120" s="13" t="s">
        <v>76</v>
      </c>
      <c r="AY120" s="185" t="s">
        <v>120</v>
      </c>
    </row>
    <row r="121" s="2" customFormat="1" ht="24.15" customHeight="1">
      <c r="A121" s="38"/>
      <c r="B121" s="164"/>
      <c r="C121" s="165" t="s">
        <v>184</v>
      </c>
      <c r="D121" s="165" t="s">
        <v>122</v>
      </c>
      <c r="E121" s="166" t="s">
        <v>185</v>
      </c>
      <c r="F121" s="167" t="s">
        <v>186</v>
      </c>
      <c r="G121" s="168" t="s">
        <v>142</v>
      </c>
      <c r="H121" s="169">
        <v>131.75</v>
      </c>
      <c r="I121" s="170"/>
      <c r="J121" s="171">
        <f>ROUND(I121*H121,2)</f>
        <v>0</v>
      </c>
      <c r="K121" s="167" t="s">
        <v>126</v>
      </c>
      <c r="L121" s="39"/>
      <c r="M121" s="172" t="s">
        <v>3</v>
      </c>
      <c r="N121" s="173" t="s">
        <v>47</v>
      </c>
      <c r="O121" s="72"/>
      <c r="P121" s="174">
        <f>O121*H121</f>
        <v>0</v>
      </c>
      <c r="Q121" s="174">
        <v>0</v>
      </c>
      <c r="R121" s="174">
        <f>Q121*H121</f>
        <v>0</v>
      </c>
      <c r="S121" s="174">
        <v>0</v>
      </c>
      <c r="T121" s="175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76" t="s">
        <v>127</v>
      </c>
      <c r="AT121" s="176" t="s">
        <v>122</v>
      </c>
      <c r="AU121" s="176" t="s">
        <v>86</v>
      </c>
      <c r="AY121" s="19" t="s">
        <v>120</v>
      </c>
      <c r="BE121" s="177">
        <f>IF(N121="základní",J121,0)</f>
        <v>0</v>
      </c>
      <c r="BF121" s="177">
        <f>IF(N121="snížená",J121,0)</f>
        <v>0</v>
      </c>
      <c r="BG121" s="177">
        <f>IF(N121="zákl. přenesená",J121,0)</f>
        <v>0</v>
      </c>
      <c r="BH121" s="177">
        <f>IF(N121="sníž. přenesená",J121,0)</f>
        <v>0</v>
      </c>
      <c r="BI121" s="177">
        <f>IF(N121="nulová",J121,0)</f>
        <v>0</v>
      </c>
      <c r="BJ121" s="19" t="s">
        <v>84</v>
      </c>
      <c r="BK121" s="177">
        <f>ROUND(I121*H121,2)</f>
        <v>0</v>
      </c>
      <c r="BL121" s="19" t="s">
        <v>127</v>
      </c>
      <c r="BM121" s="176" t="s">
        <v>187</v>
      </c>
    </row>
    <row r="122" s="2" customFormat="1">
      <c r="A122" s="38"/>
      <c r="B122" s="39"/>
      <c r="C122" s="38"/>
      <c r="D122" s="178" t="s">
        <v>129</v>
      </c>
      <c r="E122" s="38"/>
      <c r="F122" s="179" t="s">
        <v>188</v>
      </c>
      <c r="G122" s="38"/>
      <c r="H122" s="38"/>
      <c r="I122" s="180"/>
      <c r="J122" s="38"/>
      <c r="K122" s="38"/>
      <c r="L122" s="39"/>
      <c r="M122" s="181"/>
      <c r="N122" s="182"/>
      <c r="O122" s="72"/>
      <c r="P122" s="72"/>
      <c r="Q122" s="72"/>
      <c r="R122" s="72"/>
      <c r="S122" s="72"/>
      <c r="T122" s="73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129</v>
      </c>
      <c r="AU122" s="19" t="s">
        <v>86</v>
      </c>
    </row>
    <row r="123" s="13" customFormat="1">
      <c r="A123" s="13"/>
      <c r="B123" s="183"/>
      <c r="C123" s="13"/>
      <c r="D123" s="184" t="s">
        <v>145</v>
      </c>
      <c r="E123" s="185" t="s">
        <v>3</v>
      </c>
      <c r="F123" s="186" t="s">
        <v>164</v>
      </c>
      <c r="G123" s="13"/>
      <c r="H123" s="187">
        <v>37.100000000000001</v>
      </c>
      <c r="I123" s="188"/>
      <c r="J123" s="13"/>
      <c r="K123" s="13"/>
      <c r="L123" s="183"/>
      <c r="M123" s="189"/>
      <c r="N123" s="190"/>
      <c r="O123" s="190"/>
      <c r="P123" s="190"/>
      <c r="Q123" s="190"/>
      <c r="R123" s="190"/>
      <c r="S123" s="190"/>
      <c r="T123" s="19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5" t="s">
        <v>145</v>
      </c>
      <c r="AU123" s="185" t="s">
        <v>86</v>
      </c>
      <c r="AV123" s="13" t="s">
        <v>86</v>
      </c>
      <c r="AW123" s="13" t="s">
        <v>36</v>
      </c>
      <c r="AX123" s="13" t="s">
        <v>76</v>
      </c>
      <c r="AY123" s="185" t="s">
        <v>120</v>
      </c>
    </row>
    <row r="124" s="13" customFormat="1">
      <c r="A124" s="13"/>
      <c r="B124" s="183"/>
      <c r="C124" s="13"/>
      <c r="D124" s="184" t="s">
        <v>145</v>
      </c>
      <c r="E124" s="185" t="s">
        <v>3</v>
      </c>
      <c r="F124" s="186" t="s">
        <v>189</v>
      </c>
      <c r="G124" s="13"/>
      <c r="H124" s="187">
        <v>94.650000000000006</v>
      </c>
      <c r="I124" s="188"/>
      <c r="J124" s="13"/>
      <c r="K124" s="13"/>
      <c r="L124" s="183"/>
      <c r="M124" s="189"/>
      <c r="N124" s="190"/>
      <c r="O124" s="190"/>
      <c r="P124" s="190"/>
      <c r="Q124" s="190"/>
      <c r="R124" s="190"/>
      <c r="S124" s="190"/>
      <c r="T124" s="19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5" t="s">
        <v>145</v>
      </c>
      <c r="AU124" s="185" t="s">
        <v>86</v>
      </c>
      <c r="AV124" s="13" t="s">
        <v>86</v>
      </c>
      <c r="AW124" s="13" t="s">
        <v>36</v>
      </c>
      <c r="AX124" s="13" t="s">
        <v>76</v>
      </c>
      <c r="AY124" s="185" t="s">
        <v>120</v>
      </c>
    </row>
    <row r="125" s="2" customFormat="1" ht="24.15" customHeight="1">
      <c r="A125" s="38"/>
      <c r="B125" s="164"/>
      <c r="C125" s="165" t="s">
        <v>190</v>
      </c>
      <c r="D125" s="165" t="s">
        <v>122</v>
      </c>
      <c r="E125" s="166" t="s">
        <v>191</v>
      </c>
      <c r="F125" s="167" t="s">
        <v>192</v>
      </c>
      <c r="G125" s="168" t="s">
        <v>142</v>
      </c>
      <c r="H125" s="169">
        <v>18.550000000000001</v>
      </c>
      <c r="I125" s="170"/>
      <c r="J125" s="171">
        <f>ROUND(I125*H125,2)</f>
        <v>0</v>
      </c>
      <c r="K125" s="167" t="s">
        <v>126</v>
      </c>
      <c r="L125" s="39"/>
      <c r="M125" s="172" t="s">
        <v>3</v>
      </c>
      <c r="N125" s="173" t="s">
        <v>47</v>
      </c>
      <c r="O125" s="72"/>
      <c r="P125" s="174">
        <f>O125*H125</f>
        <v>0</v>
      </c>
      <c r="Q125" s="174">
        <v>0</v>
      </c>
      <c r="R125" s="174">
        <f>Q125*H125</f>
        <v>0</v>
      </c>
      <c r="S125" s="174">
        <v>0</v>
      </c>
      <c r="T125" s="175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76" t="s">
        <v>127</v>
      </c>
      <c r="AT125" s="176" t="s">
        <v>122</v>
      </c>
      <c r="AU125" s="176" t="s">
        <v>86</v>
      </c>
      <c r="AY125" s="19" t="s">
        <v>120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9" t="s">
        <v>84</v>
      </c>
      <c r="BK125" s="177">
        <f>ROUND(I125*H125,2)</f>
        <v>0</v>
      </c>
      <c r="BL125" s="19" t="s">
        <v>127</v>
      </c>
      <c r="BM125" s="176" t="s">
        <v>193</v>
      </c>
    </row>
    <row r="126" s="2" customFormat="1">
      <c r="A126" s="38"/>
      <c r="B126" s="39"/>
      <c r="C126" s="38"/>
      <c r="D126" s="178" t="s">
        <v>129</v>
      </c>
      <c r="E126" s="38"/>
      <c r="F126" s="179" t="s">
        <v>194</v>
      </c>
      <c r="G126" s="38"/>
      <c r="H126" s="38"/>
      <c r="I126" s="180"/>
      <c r="J126" s="38"/>
      <c r="K126" s="38"/>
      <c r="L126" s="39"/>
      <c r="M126" s="181"/>
      <c r="N126" s="182"/>
      <c r="O126" s="72"/>
      <c r="P126" s="72"/>
      <c r="Q126" s="72"/>
      <c r="R126" s="72"/>
      <c r="S126" s="72"/>
      <c r="T126" s="73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129</v>
      </c>
      <c r="AU126" s="19" t="s">
        <v>86</v>
      </c>
    </row>
    <row r="127" s="2" customFormat="1" ht="24.15" customHeight="1">
      <c r="A127" s="38"/>
      <c r="B127" s="164"/>
      <c r="C127" s="165" t="s">
        <v>9</v>
      </c>
      <c r="D127" s="165" t="s">
        <v>122</v>
      </c>
      <c r="E127" s="166" t="s">
        <v>195</v>
      </c>
      <c r="F127" s="167" t="s">
        <v>196</v>
      </c>
      <c r="G127" s="168" t="s">
        <v>197</v>
      </c>
      <c r="H127" s="169">
        <v>397.34100000000001</v>
      </c>
      <c r="I127" s="170"/>
      <c r="J127" s="171">
        <f>ROUND(I127*H127,2)</f>
        <v>0</v>
      </c>
      <c r="K127" s="167" t="s">
        <v>126</v>
      </c>
      <c r="L127" s="39"/>
      <c r="M127" s="172" t="s">
        <v>3</v>
      </c>
      <c r="N127" s="173" t="s">
        <v>47</v>
      </c>
      <c r="O127" s="72"/>
      <c r="P127" s="174">
        <f>O127*H127</f>
        <v>0</v>
      </c>
      <c r="Q127" s="174">
        <v>0</v>
      </c>
      <c r="R127" s="174">
        <f>Q127*H127</f>
        <v>0</v>
      </c>
      <c r="S127" s="174">
        <v>0</v>
      </c>
      <c r="T127" s="175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76" t="s">
        <v>127</v>
      </c>
      <c r="AT127" s="176" t="s">
        <v>122</v>
      </c>
      <c r="AU127" s="176" t="s">
        <v>86</v>
      </c>
      <c r="AY127" s="19" t="s">
        <v>120</v>
      </c>
      <c r="BE127" s="177">
        <f>IF(N127="základní",J127,0)</f>
        <v>0</v>
      </c>
      <c r="BF127" s="177">
        <f>IF(N127="snížená",J127,0)</f>
        <v>0</v>
      </c>
      <c r="BG127" s="177">
        <f>IF(N127="zákl. přenesená",J127,0)</f>
        <v>0</v>
      </c>
      <c r="BH127" s="177">
        <f>IF(N127="sníž. přenesená",J127,0)</f>
        <v>0</v>
      </c>
      <c r="BI127" s="177">
        <f>IF(N127="nulová",J127,0)</f>
        <v>0</v>
      </c>
      <c r="BJ127" s="19" t="s">
        <v>84</v>
      </c>
      <c r="BK127" s="177">
        <f>ROUND(I127*H127,2)</f>
        <v>0</v>
      </c>
      <c r="BL127" s="19" t="s">
        <v>127</v>
      </c>
      <c r="BM127" s="176" t="s">
        <v>198</v>
      </c>
    </row>
    <row r="128" s="2" customFormat="1">
      <c r="A128" s="38"/>
      <c r="B128" s="39"/>
      <c r="C128" s="38"/>
      <c r="D128" s="178" t="s">
        <v>129</v>
      </c>
      <c r="E128" s="38"/>
      <c r="F128" s="179" t="s">
        <v>199</v>
      </c>
      <c r="G128" s="38"/>
      <c r="H128" s="38"/>
      <c r="I128" s="180"/>
      <c r="J128" s="38"/>
      <c r="K128" s="38"/>
      <c r="L128" s="39"/>
      <c r="M128" s="181"/>
      <c r="N128" s="182"/>
      <c r="O128" s="72"/>
      <c r="P128" s="72"/>
      <c r="Q128" s="72"/>
      <c r="R128" s="72"/>
      <c r="S128" s="72"/>
      <c r="T128" s="73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9" t="s">
        <v>129</v>
      </c>
      <c r="AU128" s="19" t="s">
        <v>86</v>
      </c>
    </row>
    <row r="129" s="13" customFormat="1">
      <c r="A129" s="13"/>
      <c r="B129" s="183"/>
      <c r="C129" s="13"/>
      <c r="D129" s="184" t="s">
        <v>145</v>
      </c>
      <c r="E129" s="185" t="s">
        <v>3</v>
      </c>
      <c r="F129" s="186" t="s">
        <v>200</v>
      </c>
      <c r="G129" s="13"/>
      <c r="H129" s="187">
        <v>397.34100000000001</v>
      </c>
      <c r="I129" s="188"/>
      <c r="J129" s="13"/>
      <c r="K129" s="13"/>
      <c r="L129" s="183"/>
      <c r="M129" s="189"/>
      <c r="N129" s="190"/>
      <c r="O129" s="190"/>
      <c r="P129" s="190"/>
      <c r="Q129" s="190"/>
      <c r="R129" s="190"/>
      <c r="S129" s="190"/>
      <c r="T129" s="19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5" t="s">
        <v>145</v>
      </c>
      <c r="AU129" s="185" t="s">
        <v>86</v>
      </c>
      <c r="AV129" s="13" t="s">
        <v>86</v>
      </c>
      <c r="AW129" s="13" t="s">
        <v>36</v>
      </c>
      <c r="AX129" s="13" t="s">
        <v>76</v>
      </c>
      <c r="AY129" s="185" t="s">
        <v>120</v>
      </c>
    </row>
    <row r="130" s="2" customFormat="1" ht="24.15" customHeight="1">
      <c r="A130" s="38"/>
      <c r="B130" s="164"/>
      <c r="C130" s="165" t="s">
        <v>201</v>
      </c>
      <c r="D130" s="165" t="s">
        <v>122</v>
      </c>
      <c r="E130" s="166" t="s">
        <v>202</v>
      </c>
      <c r="F130" s="167" t="s">
        <v>203</v>
      </c>
      <c r="G130" s="168" t="s">
        <v>142</v>
      </c>
      <c r="H130" s="169">
        <v>131.75</v>
      </c>
      <c r="I130" s="170"/>
      <c r="J130" s="171">
        <f>ROUND(I130*H130,2)</f>
        <v>0</v>
      </c>
      <c r="K130" s="167" t="s">
        <v>126</v>
      </c>
      <c r="L130" s="39"/>
      <c r="M130" s="172" t="s">
        <v>3</v>
      </c>
      <c r="N130" s="173" t="s">
        <v>47</v>
      </c>
      <c r="O130" s="72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76" t="s">
        <v>127</v>
      </c>
      <c r="AT130" s="176" t="s">
        <v>122</v>
      </c>
      <c r="AU130" s="176" t="s">
        <v>86</v>
      </c>
      <c r="AY130" s="19" t="s">
        <v>120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9" t="s">
        <v>84</v>
      </c>
      <c r="BK130" s="177">
        <f>ROUND(I130*H130,2)</f>
        <v>0</v>
      </c>
      <c r="BL130" s="19" t="s">
        <v>127</v>
      </c>
      <c r="BM130" s="176" t="s">
        <v>204</v>
      </c>
    </row>
    <row r="131" s="2" customFormat="1">
      <c r="A131" s="38"/>
      <c r="B131" s="39"/>
      <c r="C131" s="38"/>
      <c r="D131" s="178" t="s">
        <v>129</v>
      </c>
      <c r="E131" s="38"/>
      <c r="F131" s="179" t="s">
        <v>205</v>
      </c>
      <c r="G131" s="38"/>
      <c r="H131" s="38"/>
      <c r="I131" s="180"/>
      <c r="J131" s="38"/>
      <c r="K131" s="38"/>
      <c r="L131" s="39"/>
      <c r="M131" s="181"/>
      <c r="N131" s="182"/>
      <c r="O131" s="72"/>
      <c r="P131" s="72"/>
      <c r="Q131" s="72"/>
      <c r="R131" s="72"/>
      <c r="S131" s="72"/>
      <c r="T131" s="73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129</v>
      </c>
      <c r="AU131" s="19" t="s">
        <v>86</v>
      </c>
    </row>
    <row r="132" s="13" customFormat="1">
      <c r="A132" s="13"/>
      <c r="B132" s="183"/>
      <c r="C132" s="13"/>
      <c r="D132" s="184" t="s">
        <v>145</v>
      </c>
      <c r="E132" s="185" t="s">
        <v>3</v>
      </c>
      <c r="F132" s="186" t="s">
        <v>163</v>
      </c>
      <c r="G132" s="13"/>
      <c r="H132" s="187">
        <v>37.100000000000001</v>
      </c>
      <c r="I132" s="188"/>
      <c r="J132" s="13"/>
      <c r="K132" s="13"/>
      <c r="L132" s="183"/>
      <c r="M132" s="189"/>
      <c r="N132" s="190"/>
      <c r="O132" s="190"/>
      <c r="P132" s="190"/>
      <c r="Q132" s="190"/>
      <c r="R132" s="190"/>
      <c r="S132" s="190"/>
      <c r="T132" s="19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5" t="s">
        <v>145</v>
      </c>
      <c r="AU132" s="185" t="s">
        <v>86</v>
      </c>
      <c r="AV132" s="13" t="s">
        <v>86</v>
      </c>
      <c r="AW132" s="13" t="s">
        <v>36</v>
      </c>
      <c r="AX132" s="13" t="s">
        <v>76</v>
      </c>
      <c r="AY132" s="185" t="s">
        <v>120</v>
      </c>
    </row>
    <row r="133" s="13" customFormat="1">
      <c r="A133" s="13"/>
      <c r="B133" s="183"/>
      <c r="C133" s="13"/>
      <c r="D133" s="184" t="s">
        <v>145</v>
      </c>
      <c r="E133" s="185" t="s">
        <v>3</v>
      </c>
      <c r="F133" s="186" t="s">
        <v>206</v>
      </c>
      <c r="G133" s="13"/>
      <c r="H133" s="187">
        <v>94.650000000000006</v>
      </c>
      <c r="I133" s="188"/>
      <c r="J133" s="13"/>
      <c r="K133" s="13"/>
      <c r="L133" s="183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5" t="s">
        <v>145</v>
      </c>
      <c r="AU133" s="185" t="s">
        <v>86</v>
      </c>
      <c r="AV133" s="13" t="s">
        <v>86</v>
      </c>
      <c r="AW133" s="13" t="s">
        <v>36</v>
      </c>
      <c r="AX133" s="13" t="s">
        <v>76</v>
      </c>
      <c r="AY133" s="185" t="s">
        <v>120</v>
      </c>
    </row>
    <row r="134" s="2" customFormat="1" ht="24.15" customHeight="1">
      <c r="A134" s="38"/>
      <c r="B134" s="164"/>
      <c r="C134" s="165" t="s">
        <v>207</v>
      </c>
      <c r="D134" s="165" t="s">
        <v>122</v>
      </c>
      <c r="E134" s="166" t="s">
        <v>208</v>
      </c>
      <c r="F134" s="167" t="s">
        <v>209</v>
      </c>
      <c r="G134" s="168" t="s">
        <v>142</v>
      </c>
      <c r="H134" s="169">
        <v>76.099999999999994</v>
      </c>
      <c r="I134" s="170"/>
      <c r="J134" s="171">
        <f>ROUND(I134*H134,2)</f>
        <v>0</v>
      </c>
      <c r="K134" s="167" t="s">
        <v>126</v>
      </c>
      <c r="L134" s="39"/>
      <c r="M134" s="172" t="s">
        <v>3</v>
      </c>
      <c r="N134" s="173" t="s">
        <v>47</v>
      </c>
      <c r="O134" s="72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76" t="s">
        <v>127</v>
      </c>
      <c r="AT134" s="176" t="s">
        <v>122</v>
      </c>
      <c r="AU134" s="176" t="s">
        <v>86</v>
      </c>
      <c r="AY134" s="19" t="s">
        <v>120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9" t="s">
        <v>84</v>
      </c>
      <c r="BK134" s="177">
        <f>ROUND(I134*H134,2)</f>
        <v>0</v>
      </c>
      <c r="BL134" s="19" t="s">
        <v>127</v>
      </c>
      <c r="BM134" s="176" t="s">
        <v>210</v>
      </c>
    </row>
    <row r="135" s="2" customFormat="1">
      <c r="A135" s="38"/>
      <c r="B135" s="39"/>
      <c r="C135" s="38"/>
      <c r="D135" s="178" t="s">
        <v>129</v>
      </c>
      <c r="E135" s="38"/>
      <c r="F135" s="179" t="s">
        <v>211</v>
      </c>
      <c r="G135" s="38"/>
      <c r="H135" s="38"/>
      <c r="I135" s="180"/>
      <c r="J135" s="38"/>
      <c r="K135" s="38"/>
      <c r="L135" s="39"/>
      <c r="M135" s="181"/>
      <c r="N135" s="182"/>
      <c r="O135" s="72"/>
      <c r="P135" s="72"/>
      <c r="Q135" s="72"/>
      <c r="R135" s="72"/>
      <c r="S135" s="72"/>
      <c r="T135" s="73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129</v>
      </c>
      <c r="AU135" s="19" t="s">
        <v>86</v>
      </c>
    </row>
    <row r="136" s="13" customFormat="1">
      <c r="A136" s="13"/>
      <c r="B136" s="183"/>
      <c r="C136" s="13"/>
      <c r="D136" s="184" t="s">
        <v>145</v>
      </c>
      <c r="E136" s="185" t="s">
        <v>3</v>
      </c>
      <c r="F136" s="186" t="s">
        <v>212</v>
      </c>
      <c r="G136" s="13"/>
      <c r="H136" s="187">
        <v>74.200000000000003</v>
      </c>
      <c r="I136" s="188"/>
      <c r="J136" s="13"/>
      <c r="K136" s="13"/>
      <c r="L136" s="183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5" t="s">
        <v>145</v>
      </c>
      <c r="AU136" s="185" t="s">
        <v>86</v>
      </c>
      <c r="AV136" s="13" t="s">
        <v>86</v>
      </c>
      <c r="AW136" s="13" t="s">
        <v>36</v>
      </c>
      <c r="AX136" s="13" t="s">
        <v>76</v>
      </c>
      <c r="AY136" s="185" t="s">
        <v>120</v>
      </c>
    </row>
    <row r="137" s="13" customFormat="1">
      <c r="A137" s="13"/>
      <c r="B137" s="183"/>
      <c r="C137" s="13"/>
      <c r="D137" s="184" t="s">
        <v>145</v>
      </c>
      <c r="E137" s="185" t="s">
        <v>3</v>
      </c>
      <c r="F137" s="186" t="s">
        <v>213</v>
      </c>
      <c r="G137" s="13"/>
      <c r="H137" s="187">
        <v>1.8999999999999999</v>
      </c>
      <c r="I137" s="188"/>
      <c r="J137" s="13"/>
      <c r="K137" s="13"/>
      <c r="L137" s="183"/>
      <c r="M137" s="189"/>
      <c r="N137" s="190"/>
      <c r="O137" s="190"/>
      <c r="P137" s="190"/>
      <c r="Q137" s="190"/>
      <c r="R137" s="190"/>
      <c r="S137" s="190"/>
      <c r="T137" s="19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5" t="s">
        <v>145</v>
      </c>
      <c r="AU137" s="185" t="s">
        <v>86</v>
      </c>
      <c r="AV137" s="13" t="s">
        <v>86</v>
      </c>
      <c r="AW137" s="13" t="s">
        <v>36</v>
      </c>
      <c r="AX137" s="13" t="s">
        <v>76</v>
      </c>
      <c r="AY137" s="185" t="s">
        <v>120</v>
      </c>
    </row>
    <row r="138" s="2" customFormat="1" ht="24.15" customHeight="1">
      <c r="A138" s="38"/>
      <c r="B138" s="164"/>
      <c r="C138" s="165" t="s">
        <v>214</v>
      </c>
      <c r="D138" s="165" t="s">
        <v>122</v>
      </c>
      <c r="E138" s="166" t="s">
        <v>215</v>
      </c>
      <c r="F138" s="167" t="s">
        <v>216</v>
      </c>
      <c r="G138" s="168" t="s">
        <v>125</v>
      </c>
      <c r="H138" s="169">
        <v>371</v>
      </c>
      <c r="I138" s="170"/>
      <c r="J138" s="171">
        <f>ROUND(I138*H138,2)</f>
        <v>0</v>
      </c>
      <c r="K138" s="167" t="s">
        <v>126</v>
      </c>
      <c r="L138" s="39"/>
      <c r="M138" s="172" t="s">
        <v>3</v>
      </c>
      <c r="N138" s="173" t="s">
        <v>47</v>
      </c>
      <c r="O138" s="72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76" t="s">
        <v>127</v>
      </c>
      <c r="AT138" s="176" t="s">
        <v>122</v>
      </c>
      <c r="AU138" s="176" t="s">
        <v>86</v>
      </c>
      <c r="AY138" s="19" t="s">
        <v>120</v>
      </c>
      <c r="BE138" s="177">
        <f>IF(N138="základní",J138,0)</f>
        <v>0</v>
      </c>
      <c r="BF138" s="177">
        <f>IF(N138="snížená",J138,0)</f>
        <v>0</v>
      </c>
      <c r="BG138" s="177">
        <f>IF(N138="zákl. přenesená",J138,0)</f>
        <v>0</v>
      </c>
      <c r="BH138" s="177">
        <f>IF(N138="sníž. přenesená",J138,0)</f>
        <v>0</v>
      </c>
      <c r="BI138" s="177">
        <f>IF(N138="nulová",J138,0)</f>
        <v>0</v>
      </c>
      <c r="BJ138" s="19" t="s">
        <v>84</v>
      </c>
      <c r="BK138" s="177">
        <f>ROUND(I138*H138,2)</f>
        <v>0</v>
      </c>
      <c r="BL138" s="19" t="s">
        <v>127</v>
      </c>
      <c r="BM138" s="176" t="s">
        <v>217</v>
      </c>
    </row>
    <row r="139" s="2" customFormat="1">
      <c r="A139" s="38"/>
      <c r="B139" s="39"/>
      <c r="C139" s="38"/>
      <c r="D139" s="178" t="s">
        <v>129</v>
      </c>
      <c r="E139" s="38"/>
      <c r="F139" s="179" t="s">
        <v>218</v>
      </c>
      <c r="G139" s="38"/>
      <c r="H139" s="38"/>
      <c r="I139" s="180"/>
      <c r="J139" s="38"/>
      <c r="K139" s="38"/>
      <c r="L139" s="39"/>
      <c r="M139" s="181"/>
      <c r="N139" s="182"/>
      <c r="O139" s="72"/>
      <c r="P139" s="72"/>
      <c r="Q139" s="72"/>
      <c r="R139" s="72"/>
      <c r="S139" s="72"/>
      <c r="T139" s="73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129</v>
      </c>
      <c r="AU139" s="19" t="s">
        <v>86</v>
      </c>
    </row>
    <row r="140" s="2" customFormat="1" ht="24.15" customHeight="1">
      <c r="A140" s="38"/>
      <c r="B140" s="164"/>
      <c r="C140" s="165" t="s">
        <v>219</v>
      </c>
      <c r="D140" s="165" t="s">
        <v>122</v>
      </c>
      <c r="E140" s="166" t="s">
        <v>220</v>
      </c>
      <c r="F140" s="167" t="s">
        <v>221</v>
      </c>
      <c r="G140" s="168" t="s">
        <v>125</v>
      </c>
      <c r="H140" s="169">
        <v>371</v>
      </c>
      <c r="I140" s="170"/>
      <c r="J140" s="171">
        <f>ROUND(I140*H140,2)</f>
        <v>0</v>
      </c>
      <c r="K140" s="167" t="s">
        <v>126</v>
      </c>
      <c r="L140" s="39"/>
      <c r="M140" s="172" t="s">
        <v>3</v>
      </c>
      <c r="N140" s="173" t="s">
        <v>47</v>
      </c>
      <c r="O140" s="72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76" t="s">
        <v>127</v>
      </c>
      <c r="AT140" s="176" t="s">
        <v>122</v>
      </c>
      <c r="AU140" s="176" t="s">
        <v>86</v>
      </c>
      <c r="AY140" s="19" t="s">
        <v>120</v>
      </c>
      <c r="BE140" s="177">
        <f>IF(N140="základní",J140,0)</f>
        <v>0</v>
      </c>
      <c r="BF140" s="177">
        <f>IF(N140="snížená",J140,0)</f>
        <v>0</v>
      </c>
      <c r="BG140" s="177">
        <f>IF(N140="zákl. přenesená",J140,0)</f>
        <v>0</v>
      </c>
      <c r="BH140" s="177">
        <f>IF(N140="sníž. přenesená",J140,0)</f>
        <v>0</v>
      </c>
      <c r="BI140" s="177">
        <f>IF(N140="nulová",J140,0)</f>
        <v>0</v>
      </c>
      <c r="BJ140" s="19" t="s">
        <v>84</v>
      </c>
      <c r="BK140" s="177">
        <f>ROUND(I140*H140,2)</f>
        <v>0</v>
      </c>
      <c r="BL140" s="19" t="s">
        <v>127</v>
      </c>
      <c r="BM140" s="176" t="s">
        <v>222</v>
      </c>
    </row>
    <row r="141" s="2" customFormat="1">
      <c r="A141" s="38"/>
      <c r="B141" s="39"/>
      <c r="C141" s="38"/>
      <c r="D141" s="178" t="s">
        <v>129</v>
      </c>
      <c r="E141" s="38"/>
      <c r="F141" s="179" t="s">
        <v>223</v>
      </c>
      <c r="G141" s="38"/>
      <c r="H141" s="38"/>
      <c r="I141" s="180"/>
      <c r="J141" s="38"/>
      <c r="K141" s="38"/>
      <c r="L141" s="39"/>
      <c r="M141" s="181"/>
      <c r="N141" s="182"/>
      <c r="O141" s="72"/>
      <c r="P141" s="72"/>
      <c r="Q141" s="72"/>
      <c r="R141" s="72"/>
      <c r="S141" s="72"/>
      <c r="T141" s="73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129</v>
      </c>
      <c r="AU141" s="19" t="s">
        <v>86</v>
      </c>
    </row>
    <row r="142" s="2" customFormat="1" ht="16.5" customHeight="1">
      <c r="A142" s="38"/>
      <c r="B142" s="164"/>
      <c r="C142" s="199" t="s">
        <v>224</v>
      </c>
      <c r="D142" s="199" t="s">
        <v>225</v>
      </c>
      <c r="E142" s="200" t="s">
        <v>226</v>
      </c>
      <c r="F142" s="201" t="s">
        <v>227</v>
      </c>
      <c r="G142" s="202" t="s">
        <v>228</v>
      </c>
      <c r="H142" s="203">
        <v>7.4199999999999999</v>
      </c>
      <c r="I142" s="204"/>
      <c r="J142" s="205">
        <f>ROUND(I142*H142,2)</f>
        <v>0</v>
      </c>
      <c r="K142" s="201" t="s">
        <v>126</v>
      </c>
      <c r="L142" s="206"/>
      <c r="M142" s="207" t="s">
        <v>3</v>
      </c>
      <c r="N142" s="208" t="s">
        <v>47</v>
      </c>
      <c r="O142" s="72"/>
      <c r="P142" s="174">
        <f>O142*H142</f>
        <v>0</v>
      </c>
      <c r="Q142" s="174">
        <v>0.001</v>
      </c>
      <c r="R142" s="174">
        <f>Q142*H142</f>
        <v>0.0074200000000000004</v>
      </c>
      <c r="S142" s="174">
        <v>0</v>
      </c>
      <c r="T142" s="175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76" t="s">
        <v>166</v>
      </c>
      <c r="AT142" s="176" t="s">
        <v>225</v>
      </c>
      <c r="AU142" s="176" t="s">
        <v>86</v>
      </c>
      <c r="AY142" s="19" t="s">
        <v>120</v>
      </c>
      <c r="BE142" s="177">
        <f>IF(N142="základní",J142,0)</f>
        <v>0</v>
      </c>
      <c r="BF142" s="177">
        <f>IF(N142="snížená",J142,0)</f>
        <v>0</v>
      </c>
      <c r="BG142" s="177">
        <f>IF(N142="zákl. přenesená",J142,0)</f>
        <v>0</v>
      </c>
      <c r="BH142" s="177">
        <f>IF(N142="sníž. přenesená",J142,0)</f>
        <v>0</v>
      </c>
      <c r="BI142" s="177">
        <f>IF(N142="nulová",J142,0)</f>
        <v>0</v>
      </c>
      <c r="BJ142" s="19" t="s">
        <v>84</v>
      </c>
      <c r="BK142" s="177">
        <f>ROUND(I142*H142,2)</f>
        <v>0</v>
      </c>
      <c r="BL142" s="19" t="s">
        <v>127</v>
      </c>
      <c r="BM142" s="176" t="s">
        <v>229</v>
      </c>
    </row>
    <row r="143" s="13" customFormat="1">
      <c r="A143" s="13"/>
      <c r="B143" s="183"/>
      <c r="C143" s="13"/>
      <c r="D143" s="184" t="s">
        <v>145</v>
      </c>
      <c r="E143" s="13"/>
      <c r="F143" s="186" t="s">
        <v>230</v>
      </c>
      <c r="G143" s="13"/>
      <c r="H143" s="187">
        <v>7.4199999999999999</v>
      </c>
      <c r="I143" s="188"/>
      <c r="J143" s="13"/>
      <c r="K143" s="13"/>
      <c r="L143" s="183"/>
      <c r="M143" s="189"/>
      <c r="N143" s="190"/>
      <c r="O143" s="190"/>
      <c r="P143" s="190"/>
      <c r="Q143" s="190"/>
      <c r="R143" s="190"/>
      <c r="S143" s="190"/>
      <c r="T143" s="19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5" t="s">
        <v>145</v>
      </c>
      <c r="AU143" s="185" t="s">
        <v>86</v>
      </c>
      <c r="AV143" s="13" t="s">
        <v>86</v>
      </c>
      <c r="AW143" s="13" t="s">
        <v>4</v>
      </c>
      <c r="AX143" s="13" t="s">
        <v>84</v>
      </c>
      <c r="AY143" s="185" t="s">
        <v>120</v>
      </c>
    </row>
    <row r="144" s="2" customFormat="1" ht="21.75" customHeight="1">
      <c r="A144" s="38"/>
      <c r="B144" s="164"/>
      <c r="C144" s="165" t="s">
        <v>231</v>
      </c>
      <c r="D144" s="165" t="s">
        <v>122</v>
      </c>
      <c r="E144" s="166" t="s">
        <v>232</v>
      </c>
      <c r="F144" s="167" t="s">
        <v>233</v>
      </c>
      <c r="G144" s="168" t="s">
        <v>125</v>
      </c>
      <c r="H144" s="169">
        <v>389.55000000000001</v>
      </c>
      <c r="I144" s="170"/>
      <c r="J144" s="171">
        <f>ROUND(I144*H144,2)</f>
        <v>0</v>
      </c>
      <c r="K144" s="167" t="s">
        <v>126</v>
      </c>
      <c r="L144" s="39"/>
      <c r="M144" s="172" t="s">
        <v>3</v>
      </c>
      <c r="N144" s="173" t="s">
        <v>47</v>
      </c>
      <c r="O144" s="72"/>
      <c r="P144" s="174">
        <f>O144*H144</f>
        <v>0</v>
      </c>
      <c r="Q144" s="174">
        <v>0</v>
      </c>
      <c r="R144" s="174">
        <f>Q144*H144</f>
        <v>0</v>
      </c>
      <c r="S144" s="174">
        <v>0</v>
      </c>
      <c r="T144" s="175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76" t="s">
        <v>127</v>
      </c>
      <c r="AT144" s="176" t="s">
        <v>122</v>
      </c>
      <c r="AU144" s="176" t="s">
        <v>86</v>
      </c>
      <c r="AY144" s="19" t="s">
        <v>120</v>
      </c>
      <c r="BE144" s="177">
        <f>IF(N144="základní",J144,0)</f>
        <v>0</v>
      </c>
      <c r="BF144" s="177">
        <f>IF(N144="snížená",J144,0)</f>
        <v>0</v>
      </c>
      <c r="BG144" s="177">
        <f>IF(N144="zákl. přenesená",J144,0)</f>
        <v>0</v>
      </c>
      <c r="BH144" s="177">
        <f>IF(N144="sníž. přenesená",J144,0)</f>
        <v>0</v>
      </c>
      <c r="BI144" s="177">
        <f>IF(N144="nulová",J144,0)</f>
        <v>0</v>
      </c>
      <c r="BJ144" s="19" t="s">
        <v>84</v>
      </c>
      <c r="BK144" s="177">
        <f>ROUND(I144*H144,2)</f>
        <v>0</v>
      </c>
      <c r="BL144" s="19" t="s">
        <v>127</v>
      </c>
      <c r="BM144" s="176" t="s">
        <v>234</v>
      </c>
    </row>
    <row r="145" s="2" customFormat="1">
      <c r="A145" s="38"/>
      <c r="B145" s="39"/>
      <c r="C145" s="38"/>
      <c r="D145" s="178" t="s">
        <v>129</v>
      </c>
      <c r="E145" s="38"/>
      <c r="F145" s="179" t="s">
        <v>235</v>
      </c>
      <c r="G145" s="38"/>
      <c r="H145" s="38"/>
      <c r="I145" s="180"/>
      <c r="J145" s="38"/>
      <c r="K145" s="38"/>
      <c r="L145" s="39"/>
      <c r="M145" s="181"/>
      <c r="N145" s="182"/>
      <c r="O145" s="72"/>
      <c r="P145" s="72"/>
      <c r="Q145" s="72"/>
      <c r="R145" s="72"/>
      <c r="S145" s="72"/>
      <c r="T145" s="73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129</v>
      </c>
      <c r="AU145" s="19" t="s">
        <v>86</v>
      </c>
    </row>
    <row r="146" s="2" customFormat="1" ht="21.75" customHeight="1">
      <c r="A146" s="38"/>
      <c r="B146" s="164"/>
      <c r="C146" s="165" t="s">
        <v>236</v>
      </c>
      <c r="D146" s="165" t="s">
        <v>122</v>
      </c>
      <c r="E146" s="166" t="s">
        <v>237</v>
      </c>
      <c r="F146" s="167" t="s">
        <v>238</v>
      </c>
      <c r="G146" s="168" t="s">
        <v>125</v>
      </c>
      <c r="H146" s="169">
        <v>1729.6700000000001</v>
      </c>
      <c r="I146" s="170"/>
      <c r="J146" s="171">
        <f>ROUND(I146*H146,2)</f>
        <v>0</v>
      </c>
      <c r="K146" s="167" t="s">
        <v>126</v>
      </c>
      <c r="L146" s="39"/>
      <c r="M146" s="172" t="s">
        <v>3</v>
      </c>
      <c r="N146" s="173" t="s">
        <v>47</v>
      </c>
      <c r="O146" s="72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76" t="s">
        <v>127</v>
      </c>
      <c r="AT146" s="176" t="s">
        <v>122</v>
      </c>
      <c r="AU146" s="176" t="s">
        <v>86</v>
      </c>
      <c r="AY146" s="19" t="s">
        <v>120</v>
      </c>
      <c r="BE146" s="177">
        <f>IF(N146="základní",J146,0)</f>
        <v>0</v>
      </c>
      <c r="BF146" s="177">
        <f>IF(N146="snížená",J146,0)</f>
        <v>0</v>
      </c>
      <c r="BG146" s="177">
        <f>IF(N146="zákl. přenesená",J146,0)</f>
        <v>0</v>
      </c>
      <c r="BH146" s="177">
        <f>IF(N146="sníž. přenesená",J146,0)</f>
        <v>0</v>
      </c>
      <c r="BI146" s="177">
        <f>IF(N146="nulová",J146,0)</f>
        <v>0</v>
      </c>
      <c r="BJ146" s="19" t="s">
        <v>84</v>
      </c>
      <c r="BK146" s="177">
        <f>ROUND(I146*H146,2)</f>
        <v>0</v>
      </c>
      <c r="BL146" s="19" t="s">
        <v>127</v>
      </c>
      <c r="BM146" s="176" t="s">
        <v>239</v>
      </c>
    </row>
    <row r="147" s="2" customFormat="1">
      <c r="A147" s="38"/>
      <c r="B147" s="39"/>
      <c r="C147" s="38"/>
      <c r="D147" s="178" t="s">
        <v>129</v>
      </c>
      <c r="E147" s="38"/>
      <c r="F147" s="179" t="s">
        <v>240</v>
      </c>
      <c r="G147" s="38"/>
      <c r="H147" s="38"/>
      <c r="I147" s="180"/>
      <c r="J147" s="38"/>
      <c r="K147" s="38"/>
      <c r="L147" s="39"/>
      <c r="M147" s="181"/>
      <c r="N147" s="182"/>
      <c r="O147" s="72"/>
      <c r="P147" s="72"/>
      <c r="Q147" s="72"/>
      <c r="R147" s="72"/>
      <c r="S147" s="72"/>
      <c r="T147" s="73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9" t="s">
        <v>129</v>
      </c>
      <c r="AU147" s="19" t="s">
        <v>86</v>
      </c>
    </row>
    <row r="148" s="2" customFormat="1" ht="16.5" customHeight="1">
      <c r="A148" s="38"/>
      <c r="B148" s="164"/>
      <c r="C148" s="165" t="s">
        <v>241</v>
      </c>
      <c r="D148" s="165" t="s">
        <v>122</v>
      </c>
      <c r="E148" s="166" t="s">
        <v>242</v>
      </c>
      <c r="F148" s="167" t="s">
        <v>243</v>
      </c>
      <c r="G148" s="168" t="s">
        <v>125</v>
      </c>
      <c r="H148" s="169">
        <v>371</v>
      </c>
      <c r="I148" s="170"/>
      <c r="J148" s="171">
        <f>ROUND(I148*H148,2)</f>
        <v>0</v>
      </c>
      <c r="K148" s="167" t="s">
        <v>126</v>
      </c>
      <c r="L148" s="39"/>
      <c r="M148" s="172" t="s">
        <v>3</v>
      </c>
      <c r="N148" s="173" t="s">
        <v>47</v>
      </c>
      <c r="O148" s="72"/>
      <c r="P148" s="174">
        <f>O148*H148</f>
        <v>0</v>
      </c>
      <c r="Q148" s="174">
        <v>0</v>
      </c>
      <c r="R148" s="174">
        <f>Q148*H148</f>
        <v>0</v>
      </c>
      <c r="S148" s="174">
        <v>0</v>
      </c>
      <c r="T148" s="175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76" t="s">
        <v>127</v>
      </c>
      <c r="AT148" s="176" t="s">
        <v>122</v>
      </c>
      <c r="AU148" s="176" t="s">
        <v>86</v>
      </c>
      <c r="AY148" s="19" t="s">
        <v>120</v>
      </c>
      <c r="BE148" s="177">
        <f>IF(N148="základní",J148,0)</f>
        <v>0</v>
      </c>
      <c r="BF148" s="177">
        <f>IF(N148="snížená",J148,0)</f>
        <v>0</v>
      </c>
      <c r="BG148" s="177">
        <f>IF(N148="zákl. přenesená",J148,0)</f>
        <v>0</v>
      </c>
      <c r="BH148" s="177">
        <f>IF(N148="sníž. přenesená",J148,0)</f>
        <v>0</v>
      </c>
      <c r="BI148" s="177">
        <f>IF(N148="nulová",J148,0)</f>
        <v>0</v>
      </c>
      <c r="BJ148" s="19" t="s">
        <v>84</v>
      </c>
      <c r="BK148" s="177">
        <f>ROUND(I148*H148,2)</f>
        <v>0</v>
      </c>
      <c r="BL148" s="19" t="s">
        <v>127</v>
      </c>
      <c r="BM148" s="176" t="s">
        <v>244</v>
      </c>
    </row>
    <row r="149" s="2" customFormat="1">
      <c r="A149" s="38"/>
      <c r="B149" s="39"/>
      <c r="C149" s="38"/>
      <c r="D149" s="178" t="s">
        <v>129</v>
      </c>
      <c r="E149" s="38"/>
      <c r="F149" s="179" t="s">
        <v>245</v>
      </c>
      <c r="G149" s="38"/>
      <c r="H149" s="38"/>
      <c r="I149" s="180"/>
      <c r="J149" s="38"/>
      <c r="K149" s="38"/>
      <c r="L149" s="39"/>
      <c r="M149" s="181"/>
      <c r="N149" s="182"/>
      <c r="O149" s="72"/>
      <c r="P149" s="72"/>
      <c r="Q149" s="72"/>
      <c r="R149" s="72"/>
      <c r="S149" s="72"/>
      <c r="T149" s="73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129</v>
      </c>
      <c r="AU149" s="19" t="s">
        <v>86</v>
      </c>
    </row>
    <row r="150" s="2" customFormat="1" ht="16.5" customHeight="1">
      <c r="A150" s="38"/>
      <c r="B150" s="164"/>
      <c r="C150" s="165" t="s">
        <v>8</v>
      </c>
      <c r="D150" s="165" t="s">
        <v>122</v>
      </c>
      <c r="E150" s="166" t="s">
        <v>246</v>
      </c>
      <c r="F150" s="167" t="s">
        <v>247</v>
      </c>
      <c r="G150" s="168" t="s">
        <v>125</v>
      </c>
      <c r="H150" s="169">
        <v>371</v>
      </c>
      <c r="I150" s="170"/>
      <c r="J150" s="171">
        <f>ROUND(I150*H150,2)</f>
        <v>0</v>
      </c>
      <c r="K150" s="167" t="s">
        <v>126</v>
      </c>
      <c r="L150" s="39"/>
      <c r="M150" s="172" t="s">
        <v>3</v>
      </c>
      <c r="N150" s="173" t="s">
        <v>47</v>
      </c>
      <c r="O150" s="72"/>
      <c r="P150" s="174">
        <f>O150*H150</f>
        <v>0</v>
      </c>
      <c r="Q150" s="174">
        <v>0</v>
      </c>
      <c r="R150" s="174">
        <f>Q150*H150</f>
        <v>0</v>
      </c>
      <c r="S150" s="174">
        <v>0</v>
      </c>
      <c r="T150" s="175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76" t="s">
        <v>127</v>
      </c>
      <c r="AT150" s="176" t="s">
        <v>122</v>
      </c>
      <c r="AU150" s="176" t="s">
        <v>86</v>
      </c>
      <c r="AY150" s="19" t="s">
        <v>120</v>
      </c>
      <c r="BE150" s="177">
        <f>IF(N150="základní",J150,0)</f>
        <v>0</v>
      </c>
      <c r="BF150" s="177">
        <f>IF(N150="snížená",J150,0)</f>
        <v>0</v>
      </c>
      <c r="BG150" s="177">
        <f>IF(N150="zákl. přenesená",J150,0)</f>
        <v>0</v>
      </c>
      <c r="BH150" s="177">
        <f>IF(N150="sníž. přenesená",J150,0)</f>
        <v>0</v>
      </c>
      <c r="BI150" s="177">
        <f>IF(N150="nulová",J150,0)</f>
        <v>0</v>
      </c>
      <c r="BJ150" s="19" t="s">
        <v>84</v>
      </c>
      <c r="BK150" s="177">
        <f>ROUND(I150*H150,2)</f>
        <v>0</v>
      </c>
      <c r="BL150" s="19" t="s">
        <v>127</v>
      </c>
      <c r="BM150" s="176" t="s">
        <v>248</v>
      </c>
    </row>
    <row r="151" s="2" customFormat="1">
      <c r="A151" s="38"/>
      <c r="B151" s="39"/>
      <c r="C151" s="38"/>
      <c r="D151" s="178" t="s">
        <v>129</v>
      </c>
      <c r="E151" s="38"/>
      <c r="F151" s="179" t="s">
        <v>249</v>
      </c>
      <c r="G151" s="38"/>
      <c r="H151" s="38"/>
      <c r="I151" s="180"/>
      <c r="J151" s="38"/>
      <c r="K151" s="38"/>
      <c r="L151" s="39"/>
      <c r="M151" s="181"/>
      <c r="N151" s="182"/>
      <c r="O151" s="72"/>
      <c r="P151" s="72"/>
      <c r="Q151" s="72"/>
      <c r="R151" s="72"/>
      <c r="S151" s="72"/>
      <c r="T151" s="73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9" t="s">
        <v>129</v>
      </c>
      <c r="AU151" s="19" t="s">
        <v>86</v>
      </c>
    </row>
    <row r="152" s="2" customFormat="1" ht="24.15" customHeight="1">
      <c r="A152" s="38"/>
      <c r="B152" s="164"/>
      <c r="C152" s="165" t="s">
        <v>250</v>
      </c>
      <c r="D152" s="165" t="s">
        <v>122</v>
      </c>
      <c r="E152" s="166" t="s">
        <v>251</v>
      </c>
      <c r="F152" s="167" t="s">
        <v>252</v>
      </c>
      <c r="G152" s="168" t="s">
        <v>125</v>
      </c>
      <c r="H152" s="169">
        <v>371</v>
      </c>
      <c r="I152" s="170"/>
      <c r="J152" s="171">
        <f>ROUND(I152*H152,2)</f>
        <v>0</v>
      </c>
      <c r="K152" s="167" t="s">
        <v>126</v>
      </c>
      <c r="L152" s="39"/>
      <c r="M152" s="172" t="s">
        <v>3</v>
      </c>
      <c r="N152" s="173" t="s">
        <v>47</v>
      </c>
      <c r="O152" s="72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76" t="s">
        <v>127</v>
      </c>
      <c r="AT152" s="176" t="s">
        <v>122</v>
      </c>
      <c r="AU152" s="176" t="s">
        <v>86</v>
      </c>
      <c r="AY152" s="19" t="s">
        <v>120</v>
      </c>
      <c r="BE152" s="177">
        <f>IF(N152="základní",J152,0)</f>
        <v>0</v>
      </c>
      <c r="BF152" s="177">
        <f>IF(N152="snížená",J152,0)</f>
        <v>0</v>
      </c>
      <c r="BG152" s="177">
        <f>IF(N152="zákl. přenesená",J152,0)</f>
        <v>0</v>
      </c>
      <c r="BH152" s="177">
        <f>IF(N152="sníž. přenesená",J152,0)</f>
        <v>0</v>
      </c>
      <c r="BI152" s="177">
        <f>IF(N152="nulová",J152,0)</f>
        <v>0</v>
      </c>
      <c r="BJ152" s="19" t="s">
        <v>84</v>
      </c>
      <c r="BK152" s="177">
        <f>ROUND(I152*H152,2)</f>
        <v>0</v>
      </c>
      <c r="BL152" s="19" t="s">
        <v>127</v>
      </c>
      <c r="BM152" s="176" t="s">
        <v>253</v>
      </c>
    </row>
    <row r="153" s="2" customFormat="1">
      <c r="A153" s="38"/>
      <c r="B153" s="39"/>
      <c r="C153" s="38"/>
      <c r="D153" s="178" t="s">
        <v>129</v>
      </c>
      <c r="E153" s="38"/>
      <c r="F153" s="179" t="s">
        <v>254</v>
      </c>
      <c r="G153" s="38"/>
      <c r="H153" s="38"/>
      <c r="I153" s="180"/>
      <c r="J153" s="38"/>
      <c r="K153" s="38"/>
      <c r="L153" s="39"/>
      <c r="M153" s="181"/>
      <c r="N153" s="182"/>
      <c r="O153" s="72"/>
      <c r="P153" s="72"/>
      <c r="Q153" s="72"/>
      <c r="R153" s="72"/>
      <c r="S153" s="72"/>
      <c r="T153" s="73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129</v>
      </c>
      <c r="AU153" s="19" t="s">
        <v>86</v>
      </c>
    </row>
    <row r="154" s="2" customFormat="1" ht="16.5" customHeight="1">
      <c r="A154" s="38"/>
      <c r="B154" s="164"/>
      <c r="C154" s="165" t="s">
        <v>255</v>
      </c>
      <c r="D154" s="165" t="s">
        <v>122</v>
      </c>
      <c r="E154" s="166" t="s">
        <v>256</v>
      </c>
      <c r="F154" s="167" t="s">
        <v>257</v>
      </c>
      <c r="G154" s="168" t="s">
        <v>258</v>
      </c>
      <c r="H154" s="169">
        <v>10</v>
      </c>
      <c r="I154" s="170"/>
      <c r="J154" s="171">
        <f>ROUND(I154*H154,2)</f>
        <v>0</v>
      </c>
      <c r="K154" s="167" t="s">
        <v>3</v>
      </c>
      <c r="L154" s="39"/>
      <c r="M154" s="172" t="s">
        <v>3</v>
      </c>
      <c r="N154" s="173" t="s">
        <v>47</v>
      </c>
      <c r="O154" s="72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76" t="s">
        <v>127</v>
      </c>
      <c r="AT154" s="176" t="s">
        <v>122</v>
      </c>
      <c r="AU154" s="176" t="s">
        <v>86</v>
      </c>
      <c r="AY154" s="19" t="s">
        <v>120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9" t="s">
        <v>84</v>
      </c>
      <c r="BK154" s="177">
        <f>ROUND(I154*H154,2)</f>
        <v>0</v>
      </c>
      <c r="BL154" s="19" t="s">
        <v>127</v>
      </c>
      <c r="BM154" s="176" t="s">
        <v>259</v>
      </c>
    </row>
    <row r="155" s="12" customFormat="1" ht="22.8" customHeight="1">
      <c r="A155" s="12"/>
      <c r="B155" s="151"/>
      <c r="C155" s="12"/>
      <c r="D155" s="152" t="s">
        <v>75</v>
      </c>
      <c r="E155" s="162" t="s">
        <v>148</v>
      </c>
      <c r="F155" s="162" t="s">
        <v>260</v>
      </c>
      <c r="G155" s="12"/>
      <c r="H155" s="12"/>
      <c r="I155" s="154"/>
      <c r="J155" s="163">
        <f>BK155</f>
        <v>0</v>
      </c>
      <c r="K155" s="12"/>
      <c r="L155" s="151"/>
      <c r="M155" s="156"/>
      <c r="N155" s="157"/>
      <c r="O155" s="157"/>
      <c r="P155" s="158">
        <f>SUM(P156:P171)</f>
        <v>0</v>
      </c>
      <c r="Q155" s="157"/>
      <c r="R155" s="158">
        <f>SUM(R156:R171)</f>
        <v>190.26400000000001</v>
      </c>
      <c r="S155" s="157"/>
      <c r="T155" s="159">
        <f>SUM(T156:T171)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2" t="s">
        <v>84</v>
      </c>
      <c r="AT155" s="160" t="s">
        <v>75</v>
      </c>
      <c r="AU155" s="160" t="s">
        <v>84</v>
      </c>
      <c r="AY155" s="152" t="s">
        <v>120</v>
      </c>
      <c r="BK155" s="161">
        <f>SUM(BK156:BK171)</f>
        <v>0</v>
      </c>
    </row>
    <row r="156" s="2" customFormat="1" ht="33" customHeight="1">
      <c r="A156" s="38"/>
      <c r="B156" s="164"/>
      <c r="C156" s="165" t="s">
        <v>261</v>
      </c>
      <c r="D156" s="165" t="s">
        <v>122</v>
      </c>
      <c r="E156" s="166" t="s">
        <v>262</v>
      </c>
      <c r="F156" s="167" t="s">
        <v>263</v>
      </c>
      <c r="G156" s="168" t="s">
        <v>125</v>
      </c>
      <c r="H156" s="169">
        <v>1729.6700000000001</v>
      </c>
      <c r="I156" s="170"/>
      <c r="J156" s="171">
        <f>ROUND(I156*H156,2)</f>
        <v>0</v>
      </c>
      <c r="K156" s="167" t="s">
        <v>3</v>
      </c>
      <c r="L156" s="39"/>
      <c r="M156" s="172" t="s">
        <v>3</v>
      </c>
      <c r="N156" s="173" t="s">
        <v>47</v>
      </c>
      <c r="O156" s="72"/>
      <c r="P156" s="174">
        <f>O156*H156</f>
        <v>0</v>
      </c>
      <c r="Q156" s="174">
        <v>0</v>
      </c>
      <c r="R156" s="174">
        <f>Q156*H156</f>
        <v>0</v>
      </c>
      <c r="S156" s="174">
        <v>0</v>
      </c>
      <c r="T156" s="175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76" t="s">
        <v>127</v>
      </c>
      <c r="AT156" s="176" t="s">
        <v>122</v>
      </c>
      <c r="AU156" s="176" t="s">
        <v>86</v>
      </c>
      <c r="AY156" s="19" t="s">
        <v>120</v>
      </c>
      <c r="BE156" s="177">
        <f>IF(N156="základní",J156,0)</f>
        <v>0</v>
      </c>
      <c r="BF156" s="177">
        <f>IF(N156="snížená",J156,0)</f>
        <v>0</v>
      </c>
      <c r="BG156" s="177">
        <f>IF(N156="zákl. přenesená",J156,0)</f>
        <v>0</v>
      </c>
      <c r="BH156" s="177">
        <f>IF(N156="sníž. přenesená",J156,0)</f>
        <v>0</v>
      </c>
      <c r="BI156" s="177">
        <f>IF(N156="nulová",J156,0)</f>
        <v>0</v>
      </c>
      <c r="BJ156" s="19" t="s">
        <v>84</v>
      </c>
      <c r="BK156" s="177">
        <f>ROUND(I156*H156,2)</f>
        <v>0</v>
      </c>
      <c r="BL156" s="19" t="s">
        <v>127</v>
      </c>
      <c r="BM156" s="176" t="s">
        <v>264</v>
      </c>
    </row>
    <row r="157" s="2" customFormat="1" ht="16.5" customHeight="1">
      <c r="A157" s="38"/>
      <c r="B157" s="164"/>
      <c r="C157" s="199" t="s">
        <v>265</v>
      </c>
      <c r="D157" s="199" t="s">
        <v>225</v>
      </c>
      <c r="E157" s="200" t="s">
        <v>266</v>
      </c>
      <c r="F157" s="201" t="s">
        <v>267</v>
      </c>
      <c r="G157" s="202" t="s">
        <v>197</v>
      </c>
      <c r="H157" s="203">
        <v>190.26400000000001</v>
      </c>
      <c r="I157" s="204"/>
      <c r="J157" s="205">
        <f>ROUND(I157*H157,2)</f>
        <v>0</v>
      </c>
      <c r="K157" s="201" t="s">
        <v>126</v>
      </c>
      <c r="L157" s="206"/>
      <c r="M157" s="207" t="s">
        <v>3</v>
      </c>
      <c r="N157" s="208" t="s">
        <v>47</v>
      </c>
      <c r="O157" s="72"/>
      <c r="P157" s="174">
        <f>O157*H157</f>
        <v>0</v>
      </c>
      <c r="Q157" s="174">
        <v>1</v>
      </c>
      <c r="R157" s="174">
        <f>Q157*H157</f>
        <v>190.26400000000001</v>
      </c>
      <c r="S157" s="174">
        <v>0</v>
      </c>
      <c r="T157" s="175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76" t="s">
        <v>166</v>
      </c>
      <c r="AT157" s="176" t="s">
        <v>225</v>
      </c>
      <c r="AU157" s="176" t="s">
        <v>86</v>
      </c>
      <c r="AY157" s="19" t="s">
        <v>120</v>
      </c>
      <c r="BE157" s="177">
        <f>IF(N157="základní",J157,0)</f>
        <v>0</v>
      </c>
      <c r="BF157" s="177">
        <f>IF(N157="snížená",J157,0)</f>
        <v>0</v>
      </c>
      <c r="BG157" s="177">
        <f>IF(N157="zákl. přenesená",J157,0)</f>
        <v>0</v>
      </c>
      <c r="BH157" s="177">
        <f>IF(N157="sníž. přenesená",J157,0)</f>
        <v>0</v>
      </c>
      <c r="BI157" s="177">
        <f>IF(N157="nulová",J157,0)</f>
        <v>0</v>
      </c>
      <c r="BJ157" s="19" t="s">
        <v>84</v>
      </c>
      <c r="BK157" s="177">
        <f>ROUND(I157*H157,2)</f>
        <v>0</v>
      </c>
      <c r="BL157" s="19" t="s">
        <v>127</v>
      </c>
      <c r="BM157" s="176" t="s">
        <v>268</v>
      </c>
    </row>
    <row r="158" s="13" customFormat="1">
      <c r="A158" s="13"/>
      <c r="B158" s="183"/>
      <c r="C158" s="13"/>
      <c r="D158" s="184" t="s">
        <v>145</v>
      </c>
      <c r="E158" s="13"/>
      <c r="F158" s="186" t="s">
        <v>269</v>
      </c>
      <c r="G158" s="13"/>
      <c r="H158" s="187">
        <v>190.26400000000001</v>
      </c>
      <c r="I158" s="188"/>
      <c r="J158" s="13"/>
      <c r="K158" s="13"/>
      <c r="L158" s="183"/>
      <c r="M158" s="189"/>
      <c r="N158" s="190"/>
      <c r="O158" s="190"/>
      <c r="P158" s="190"/>
      <c r="Q158" s="190"/>
      <c r="R158" s="190"/>
      <c r="S158" s="190"/>
      <c r="T158" s="19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5" t="s">
        <v>145</v>
      </c>
      <c r="AU158" s="185" t="s">
        <v>86</v>
      </c>
      <c r="AV158" s="13" t="s">
        <v>86</v>
      </c>
      <c r="AW158" s="13" t="s">
        <v>4</v>
      </c>
      <c r="AX158" s="13" t="s">
        <v>84</v>
      </c>
      <c r="AY158" s="185" t="s">
        <v>120</v>
      </c>
    </row>
    <row r="159" s="2" customFormat="1" ht="21.75" customHeight="1">
      <c r="A159" s="38"/>
      <c r="B159" s="164"/>
      <c r="C159" s="165" t="s">
        <v>270</v>
      </c>
      <c r="D159" s="165" t="s">
        <v>122</v>
      </c>
      <c r="E159" s="166" t="s">
        <v>271</v>
      </c>
      <c r="F159" s="167" t="s">
        <v>272</v>
      </c>
      <c r="G159" s="168" t="s">
        <v>125</v>
      </c>
      <c r="H159" s="169">
        <v>1647.3</v>
      </c>
      <c r="I159" s="170"/>
      <c r="J159" s="171">
        <f>ROUND(I159*H159,2)</f>
        <v>0</v>
      </c>
      <c r="K159" s="167" t="s">
        <v>126</v>
      </c>
      <c r="L159" s="39"/>
      <c r="M159" s="172" t="s">
        <v>3</v>
      </c>
      <c r="N159" s="173" t="s">
        <v>47</v>
      </c>
      <c r="O159" s="72"/>
      <c r="P159" s="174">
        <f>O159*H159</f>
        <v>0</v>
      </c>
      <c r="Q159" s="174">
        <v>0</v>
      </c>
      <c r="R159" s="174">
        <f>Q159*H159</f>
        <v>0</v>
      </c>
      <c r="S159" s="174">
        <v>0</v>
      </c>
      <c r="T159" s="175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76" t="s">
        <v>127</v>
      </c>
      <c r="AT159" s="176" t="s">
        <v>122</v>
      </c>
      <c r="AU159" s="176" t="s">
        <v>86</v>
      </c>
      <c r="AY159" s="19" t="s">
        <v>120</v>
      </c>
      <c r="BE159" s="177">
        <f>IF(N159="základní",J159,0)</f>
        <v>0</v>
      </c>
      <c r="BF159" s="177">
        <f>IF(N159="snížená",J159,0)</f>
        <v>0</v>
      </c>
      <c r="BG159" s="177">
        <f>IF(N159="zákl. přenesená",J159,0)</f>
        <v>0</v>
      </c>
      <c r="BH159" s="177">
        <f>IF(N159="sníž. přenesená",J159,0)</f>
        <v>0</v>
      </c>
      <c r="BI159" s="177">
        <f>IF(N159="nulová",J159,0)</f>
        <v>0</v>
      </c>
      <c r="BJ159" s="19" t="s">
        <v>84</v>
      </c>
      <c r="BK159" s="177">
        <f>ROUND(I159*H159,2)</f>
        <v>0</v>
      </c>
      <c r="BL159" s="19" t="s">
        <v>127</v>
      </c>
      <c r="BM159" s="176" t="s">
        <v>273</v>
      </c>
    </row>
    <row r="160" s="2" customFormat="1">
      <c r="A160" s="38"/>
      <c r="B160" s="39"/>
      <c r="C160" s="38"/>
      <c r="D160" s="178" t="s">
        <v>129</v>
      </c>
      <c r="E160" s="38"/>
      <c r="F160" s="179" t="s">
        <v>274</v>
      </c>
      <c r="G160" s="38"/>
      <c r="H160" s="38"/>
      <c r="I160" s="180"/>
      <c r="J160" s="38"/>
      <c r="K160" s="38"/>
      <c r="L160" s="39"/>
      <c r="M160" s="181"/>
      <c r="N160" s="182"/>
      <c r="O160" s="72"/>
      <c r="P160" s="72"/>
      <c r="Q160" s="72"/>
      <c r="R160" s="72"/>
      <c r="S160" s="72"/>
      <c r="T160" s="73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129</v>
      </c>
      <c r="AU160" s="19" t="s">
        <v>86</v>
      </c>
    </row>
    <row r="161" s="2" customFormat="1" ht="21.75" customHeight="1">
      <c r="A161" s="38"/>
      <c r="B161" s="164"/>
      <c r="C161" s="165" t="s">
        <v>275</v>
      </c>
      <c r="D161" s="165" t="s">
        <v>122</v>
      </c>
      <c r="E161" s="166" t="s">
        <v>276</v>
      </c>
      <c r="F161" s="167" t="s">
        <v>277</v>
      </c>
      <c r="G161" s="168" t="s">
        <v>125</v>
      </c>
      <c r="H161" s="169">
        <v>1729.6700000000001</v>
      </c>
      <c r="I161" s="170"/>
      <c r="J161" s="171">
        <f>ROUND(I161*H161,2)</f>
        <v>0</v>
      </c>
      <c r="K161" s="167" t="s">
        <v>126</v>
      </c>
      <c r="L161" s="39"/>
      <c r="M161" s="172" t="s">
        <v>3</v>
      </c>
      <c r="N161" s="173" t="s">
        <v>47</v>
      </c>
      <c r="O161" s="72"/>
      <c r="P161" s="174">
        <f>O161*H161</f>
        <v>0</v>
      </c>
      <c r="Q161" s="174">
        <v>0</v>
      </c>
      <c r="R161" s="174">
        <f>Q161*H161</f>
        <v>0</v>
      </c>
      <c r="S161" s="174">
        <v>0</v>
      </c>
      <c r="T161" s="175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76" t="s">
        <v>127</v>
      </c>
      <c r="AT161" s="176" t="s">
        <v>122</v>
      </c>
      <c r="AU161" s="176" t="s">
        <v>86</v>
      </c>
      <c r="AY161" s="19" t="s">
        <v>120</v>
      </c>
      <c r="BE161" s="177">
        <f>IF(N161="základní",J161,0)</f>
        <v>0</v>
      </c>
      <c r="BF161" s="177">
        <f>IF(N161="snížená",J161,0)</f>
        <v>0</v>
      </c>
      <c r="BG161" s="177">
        <f>IF(N161="zákl. přenesená",J161,0)</f>
        <v>0</v>
      </c>
      <c r="BH161" s="177">
        <f>IF(N161="sníž. přenesená",J161,0)</f>
        <v>0</v>
      </c>
      <c r="BI161" s="177">
        <f>IF(N161="nulová",J161,0)</f>
        <v>0</v>
      </c>
      <c r="BJ161" s="19" t="s">
        <v>84</v>
      </c>
      <c r="BK161" s="177">
        <f>ROUND(I161*H161,2)</f>
        <v>0</v>
      </c>
      <c r="BL161" s="19" t="s">
        <v>127</v>
      </c>
      <c r="BM161" s="176" t="s">
        <v>278</v>
      </c>
    </row>
    <row r="162" s="2" customFormat="1">
      <c r="A162" s="38"/>
      <c r="B162" s="39"/>
      <c r="C162" s="38"/>
      <c r="D162" s="178" t="s">
        <v>129</v>
      </c>
      <c r="E162" s="38"/>
      <c r="F162" s="179" t="s">
        <v>279</v>
      </c>
      <c r="G162" s="38"/>
      <c r="H162" s="38"/>
      <c r="I162" s="180"/>
      <c r="J162" s="38"/>
      <c r="K162" s="38"/>
      <c r="L162" s="39"/>
      <c r="M162" s="181"/>
      <c r="N162" s="182"/>
      <c r="O162" s="72"/>
      <c r="P162" s="72"/>
      <c r="Q162" s="72"/>
      <c r="R162" s="72"/>
      <c r="S162" s="72"/>
      <c r="T162" s="73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129</v>
      </c>
      <c r="AU162" s="19" t="s">
        <v>86</v>
      </c>
    </row>
    <row r="163" s="2" customFormat="1" ht="21.75" customHeight="1">
      <c r="A163" s="38"/>
      <c r="B163" s="164"/>
      <c r="C163" s="165" t="s">
        <v>280</v>
      </c>
      <c r="D163" s="165" t="s">
        <v>122</v>
      </c>
      <c r="E163" s="166" t="s">
        <v>281</v>
      </c>
      <c r="F163" s="167" t="s">
        <v>282</v>
      </c>
      <c r="G163" s="168" t="s">
        <v>125</v>
      </c>
      <c r="H163" s="169">
        <v>208</v>
      </c>
      <c r="I163" s="170"/>
      <c r="J163" s="171">
        <f>ROUND(I163*H163,2)</f>
        <v>0</v>
      </c>
      <c r="K163" s="167" t="s">
        <v>126</v>
      </c>
      <c r="L163" s="39"/>
      <c r="M163" s="172" t="s">
        <v>3</v>
      </c>
      <c r="N163" s="173" t="s">
        <v>47</v>
      </c>
      <c r="O163" s="72"/>
      <c r="P163" s="174">
        <f>O163*H163</f>
        <v>0</v>
      </c>
      <c r="Q163" s="174">
        <v>0</v>
      </c>
      <c r="R163" s="174">
        <f>Q163*H163</f>
        <v>0</v>
      </c>
      <c r="S163" s="174">
        <v>0</v>
      </c>
      <c r="T163" s="175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76" t="s">
        <v>127</v>
      </c>
      <c r="AT163" s="176" t="s">
        <v>122</v>
      </c>
      <c r="AU163" s="176" t="s">
        <v>86</v>
      </c>
      <c r="AY163" s="19" t="s">
        <v>120</v>
      </c>
      <c r="BE163" s="177">
        <f>IF(N163="základní",J163,0)</f>
        <v>0</v>
      </c>
      <c r="BF163" s="177">
        <f>IF(N163="snížená",J163,0)</f>
        <v>0</v>
      </c>
      <c r="BG163" s="177">
        <f>IF(N163="zákl. přenesená",J163,0)</f>
        <v>0</v>
      </c>
      <c r="BH163" s="177">
        <f>IF(N163="sníž. přenesená",J163,0)</f>
        <v>0</v>
      </c>
      <c r="BI163" s="177">
        <f>IF(N163="nulová",J163,0)</f>
        <v>0</v>
      </c>
      <c r="BJ163" s="19" t="s">
        <v>84</v>
      </c>
      <c r="BK163" s="177">
        <f>ROUND(I163*H163,2)</f>
        <v>0</v>
      </c>
      <c r="BL163" s="19" t="s">
        <v>127</v>
      </c>
      <c r="BM163" s="176" t="s">
        <v>283</v>
      </c>
    </row>
    <row r="164" s="2" customFormat="1">
      <c r="A164" s="38"/>
      <c r="B164" s="39"/>
      <c r="C164" s="38"/>
      <c r="D164" s="178" t="s">
        <v>129</v>
      </c>
      <c r="E164" s="38"/>
      <c r="F164" s="179" t="s">
        <v>284</v>
      </c>
      <c r="G164" s="38"/>
      <c r="H164" s="38"/>
      <c r="I164" s="180"/>
      <c r="J164" s="38"/>
      <c r="K164" s="38"/>
      <c r="L164" s="39"/>
      <c r="M164" s="181"/>
      <c r="N164" s="182"/>
      <c r="O164" s="72"/>
      <c r="P164" s="72"/>
      <c r="Q164" s="72"/>
      <c r="R164" s="72"/>
      <c r="S164" s="72"/>
      <c r="T164" s="73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129</v>
      </c>
      <c r="AU164" s="19" t="s">
        <v>86</v>
      </c>
    </row>
    <row r="165" s="14" customFormat="1">
      <c r="A165" s="14"/>
      <c r="B165" s="192"/>
      <c r="C165" s="14"/>
      <c r="D165" s="184" t="s">
        <v>145</v>
      </c>
      <c r="E165" s="193" t="s">
        <v>3</v>
      </c>
      <c r="F165" s="194" t="s">
        <v>285</v>
      </c>
      <c r="G165" s="14"/>
      <c r="H165" s="193" t="s">
        <v>3</v>
      </c>
      <c r="I165" s="195"/>
      <c r="J165" s="14"/>
      <c r="K165" s="14"/>
      <c r="L165" s="192"/>
      <c r="M165" s="196"/>
      <c r="N165" s="197"/>
      <c r="O165" s="197"/>
      <c r="P165" s="197"/>
      <c r="Q165" s="197"/>
      <c r="R165" s="197"/>
      <c r="S165" s="197"/>
      <c r="T165" s="19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3" t="s">
        <v>145</v>
      </c>
      <c r="AU165" s="193" t="s">
        <v>86</v>
      </c>
      <c r="AV165" s="14" t="s">
        <v>84</v>
      </c>
      <c r="AW165" s="14" t="s">
        <v>36</v>
      </c>
      <c r="AX165" s="14" t="s">
        <v>76</v>
      </c>
      <c r="AY165" s="193" t="s">
        <v>120</v>
      </c>
    </row>
    <row r="166" s="13" customFormat="1">
      <c r="A166" s="13"/>
      <c r="B166" s="183"/>
      <c r="C166" s="13"/>
      <c r="D166" s="184" t="s">
        <v>145</v>
      </c>
      <c r="E166" s="185" t="s">
        <v>3</v>
      </c>
      <c r="F166" s="186" t="s">
        <v>286</v>
      </c>
      <c r="G166" s="13"/>
      <c r="H166" s="187">
        <v>208</v>
      </c>
      <c r="I166" s="188"/>
      <c r="J166" s="13"/>
      <c r="K166" s="13"/>
      <c r="L166" s="183"/>
      <c r="M166" s="189"/>
      <c r="N166" s="190"/>
      <c r="O166" s="190"/>
      <c r="P166" s="190"/>
      <c r="Q166" s="190"/>
      <c r="R166" s="190"/>
      <c r="S166" s="190"/>
      <c r="T166" s="19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5" t="s">
        <v>145</v>
      </c>
      <c r="AU166" s="185" t="s">
        <v>86</v>
      </c>
      <c r="AV166" s="13" t="s">
        <v>86</v>
      </c>
      <c r="AW166" s="13" t="s">
        <v>36</v>
      </c>
      <c r="AX166" s="13" t="s">
        <v>76</v>
      </c>
      <c r="AY166" s="185" t="s">
        <v>120</v>
      </c>
    </row>
    <row r="167" s="2" customFormat="1" ht="21.75" customHeight="1">
      <c r="A167" s="38"/>
      <c r="B167" s="164"/>
      <c r="C167" s="165" t="s">
        <v>287</v>
      </c>
      <c r="D167" s="165" t="s">
        <v>122</v>
      </c>
      <c r="E167" s="166" t="s">
        <v>288</v>
      </c>
      <c r="F167" s="167" t="s">
        <v>289</v>
      </c>
      <c r="G167" s="168" t="s">
        <v>125</v>
      </c>
      <c r="H167" s="169">
        <v>1423</v>
      </c>
      <c r="I167" s="170"/>
      <c r="J167" s="171">
        <f>ROUND(I167*H167,2)</f>
        <v>0</v>
      </c>
      <c r="K167" s="167" t="s">
        <v>126</v>
      </c>
      <c r="L167" s="39"/>
      <c r="M167" s="172" t="s">
        <v>3</v>
      </c>
      <c r="N167" s="173" t="s">
        <v>47</v>
      </c>
      <c r="O167" s="72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76" t="s">
        <v>127</v>
      </c>
      <c r="AT167" s="176" t="s">
        <v>122</v>
      </c>
      <c r="AU167" s="176" t="s">
        <v>86</v>
      </c>
      <c r="AY167" s="19" t="s">
        <v>120</v>
      </c>
      <c r="BE167" s="177">
        <f>IF(N167="základní",J167,0)</f>
        <v>0</v>
      </c>
      <c r="BF167" s="177">
        <f>IF(N167="snížená",J167,0)</f>
        <v>0</v>
      </c>
      <c r="BG167" s="177">
        <f>IF(N167="zákl. přenesená",J167,0)</f>
        <v>0</v>
      </c>
      <c r="BH167" s="177">
        <f>IF(N167="sníž. přenesená",J167,0)</f>
        <v>0</v>
      </c>
      <c r="BI167" s="177">
        <f>IF(N167="nulová",J167,0)</f>
        <v>0</v>
      </c>
      <c r="BJ167" s="19" t="s">
        <v>84</v>
      </c>
      <c r="BK167" s="177">
        <f>ROUND(I167*H167,2)</f>
        <v>0</v>
      </c>
      <c r="BL167" s="19" t="s">
        <v>127</v>
      </c>
      <c r="BM167" s="176" t="s">
        <v>290</v>
      </c>
    </row>
    <row r="168" s="2" customFormat="1">
      <c r="A168" s="38"/>
      <c r="B168" s="39"/>
      <c r="C168" s="38"/>
      <c r="D168" s="178" t="s">
        <v>129</v>
      </c>
      <c r="E168" s="38"/>
      <c r="F168" s="179" t="s">
        <v>291</v>
      </c>
      <c r="G168" s="38"/>
      <c r="H168" s="38"/>
      <c r="I168" s="180"/>
      <c r="J168" s="38"/>
      <c r="K168" s="38"/>
      <c r="L168" s="39"/>
      <c r="M168" s="181"/>
      <c r="N168" s="182"/>
      <c r="O168" s="72"/>
      <c r="P168" s="72"/>
      <c r="Q168" s="72"/>
      <c r="R168" s="72"/>
      <c r="S168" s="72"/>
      <c r="T168" s="73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129</v>
      </c>
      <c r="AU168" s="19" t="s">
        <v>86</v>
      </c>
    </row>
    <row r="169" s="2" customFormat="1" ht="24.15" customHeight="1">
      <c r="A169" s="38"/>
      <c r="B169" s="164"/>
      <c r="C169" s="165" t="s">
        <v>292</v>
      </c>
      <c r="D169" s="165" t="s">
        <v>122</v>
      </c>
      <c r="E169" s="166" t="s">
        <v>293</v>
      </c>
      <c r="F169" s="167" t="s">
        <v>294</v>
      </c>
      <c r="G169" s="168" t="s">
        <v>125</v>
      </c>
      <c r="H169" s="169">
        <v>1494.1500000000001</v>
      </c>
      <c r="I169" s="170"/>
      <c r="J169" s="171">
        <f>ROUND(I169*H169,2)</f>
        <v>0</v>
      </c>
      <c r="K169" s="167" t="s">
        <v>126</v>
      </c>
      <c r="L169" s="39"/>
      <c r="M169" s="172" t="s">
        <v>3</v>
      </c>
      <c r="N169" s="173" t="s">
        <v>47</v>
      </c>
      <c r="O169" s="72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76" t="s">
        <v>127</v>
      </c>
      <c r="AT169" s="176" t="s">
        <v>122</v>
      </c>
      <c r="AU169" s="176" t="s">
        <v>86</v>
      </c>
      <c r="AY169" s="19" t="s">
        <v>120</v>
      </c>
      <c r="BE169" s="177">
        <f>IF(N169="základní",J169,0)</f>
        <v>0</v>
      </c>
      <c r="BF169" s="177">
        <f>IF(N169="snížená",J169,0)</f>
        <v>0</v>
      </c>
      <c r="BG169" s="177">
        <f>IF(N169="zákl. přenesená",J169,0)</f>
        <v>0</v>
      </c>
      <c r="BH169" s="177">
        <f>IF(N169="sníž. přenesená",J169,0)</f>
        <v>0</v>
      </c>
      <c r="BI169" s="177">
        <f>IF(N169="nulová",J169,0)</f>
        <v>0</v>
      </c>
      <c r="BJ169" s="19" t="s">
        <v>84</v>
      </c>
      <c r="BK169" s="177">
        <f>ROUND(I169*H169,2)</f>
        <v>0</v>
      </c>
      <c r="BL169" s="19" t="s">
        <v>127</v>
      </c>
      <c r="BM169" s="176" t="s">
        <v>295</v>
      </c>
    </row>
    <row r="170" s="2" customFormat="1">
      <c r="A170" s="38"/>
      <c r="B170" s="39"/>
      <c r="C170" s="38"/>
      <c r="D170" s="178" t="s">
        <v>129</v>
      </c>
      <c r="E170" s="38"/>
      <c r="F170" s="179" t="s">
        <v>296</v>
      </c>
      <c r="G170" s="38"/>
      <c r="H170" s="38"/>
      <c r="I170" s="180"/>
      <c r="J170" s="38"/>
      <c r="K170" s="38"/>
      <c r="L170" s="39"/>
      <c r="M170" s="181"/>
      <c r="N170" s="182"/>
      <c r="O170" s="72"/>
      <c r="P170" s="72"/>
      <c r="Q170" s="72"/>
      <c r="R170" s="72"/>
      <c r="S170" s="72"/>
      <c r="T170" s="73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129</v>
      </c>
      <c r="AU170" s="19" t="s">
        <v>86</v>
      </c>
    </row>
    <row r="171" s="13" customFormat="1">
      <c r="A171" s="13"/>
      <c r="B171" s="183"/>
      <c r="C171" s="13"/>
      <c r="D171" s="184" t="s">
        <v>145</v>
      </c>
      <c r="E171" s="185" t="s">
        <v>3</v>
      </c>
      <c r="F171" s="186" t="s">
        <v>297</v>
      </c>
      <c r="G171" s="13"/>
      <c r="H171" s="187">
        <v>1494.1500000000001</v>
      </c>
      <c r="I171" s="188"/>
      <c r="J171" s="13"/>
      <c r="K171" s="13"/>
      <c r="L171" s="183"/>
      <c r="M171" s="189"/>
      <c r="N171" s="190"/>
      <c r="O171" s="190"/>
      <c r="P171" s="190"/>
      <c r="Q171" s="190"/>
      <c r="R171" s="190"/>
      <c r="S171" s="190"/>
      <c r="T171" s="19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5" t="s">
        <v>145</v>
      </c>
      <c r="AU171" s="185" t="s">
        <v>86</v>
      </c>
      <c r="AV171" s="13" t="s">
        <v>86</v>
      </c>
      <c r="AW171" s="13" t="s">
        <v>36</v>
      </c>
      <c r="AX171" s="13" t="s">
        <v>76</v>
      </c>
      <c r="AY171" s="185" t="s">
        <v>120</v>
      </c>
    </row>
    <row r="172" s="12" customFormat="1" ht="22.8" customHeight="1">
      <c r="A172" s="12"/>
      <c r="B172" s="151"/>
      <c r="C172" s="12"/>
      <c r="D172" s="152" t="s">
        <v>75</v>
      </c>
      <c r="E172" s="162" t="s">
        <v>166</v>
      </c>
      <c r="F172" s="162" t="s">
        <v>298</v>
      </c>
      <c r="G172" s="12"/>
      <c r="H172" s="12"/>
      <c r="I172" s="154"/>
      <c r="J172" s="163">
        <f>BK172</f>
        <v>0</v>
      </c>
      <c r="K172" s="12"/>
      <c r="L172" s="151"/>
      <c r="M172" s="156"/>
      <c r="N172" s="157"/>
      <c r="O172" s="157"/>
      <c r="P172" s="158">
        <f>SUM(P173:P176)</f>
        <v>0</v>
      </c>
      <c r="Q172" s="157"/>
      <c r="R172" s="158">
        <f>SUM(R173:R176)</f>
        <v>3.7942499999999999</v>
      </c>
      <c r="S172" s="157"/>
      <c r="T172" s="159">
        <f>SUM(T173:T176)</f>
        <v>3.8000000000000003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2" t="s">
        <v>84</v>
      </c>
      <c r="AT172" s="160" t="s">
        <v>75</v>
      </c>
      <c r="AU172" s="160" t="s">
        <v>84</v>
      </c>
      <c r="AY172" s="152" t="s">
        <v>120</v>
      </c>
      <c r="BK172" s="161">
        <f>SUM(BK173:BK176)</f>
        <v>0</v>
      </c>
    </row>
    <row r="173" s="2" customFormat="1" ht="24.15" customHeight="1">
      <c r="A173" s="38"/>
      <c r="B173" s="164"/>
      <c r="C173" s="165" t="s">
        <v>299</v>
      </c>
      <c r="D173" s="165" t="s">
        <v>122</v>
      </c>
      <c r="E173" s="166" t="s">
        <v>300</v>
      </c>
      <c r="F173" s="167" t="s">
        <v>301</v>
      </c>
      <c r="G173" s="168" t="s">
        <v>258</v>
      </c>
      <c r="H173" s="169">
        <v>5</v>
      </c>
      <c r="I173" s="170"/>
      <c r="J173" s="171">
        <f>ROUND(I173*H173,2)</f>
        <v>0</v>
      </c>
      <c r="K173" s="167" t="s">
        <v>126</v>
      </c>
      <c r="L173" s="39"/>
      <c r="M173" s="172" t="s">
        <v>3</v>
      </c>
      <c r="N173" s="173" t="s">
        <v>47</v>
      </c>
      <c r="O173" s="72"/>
      <c r="P173" s="174">
        <f>O173*H173</f>
        <v>0</v>
      </c>
      <c r="Q173" s="174">
        <v>0.65847999999999995</v>
      </c>
      <c r="R173" s="174">
        <f>Q173*H173</f>
        <v>3.2923999999999998</v>
      </c>
      <c r="S173" s="174">
        <v>0.66000000000000003</v>
      </c>
      <c r="T173" s="175">
        <f>S173*H173</f>
        <v>3.3000000000000003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76" t="s">
        <v>127</v>
      </c>
      <c r="AT173" s="176" t="s">
        <v>122</v>
      </c>
      <c r="AU173" s="176" t="s">
        <v>86</v>
      </c>
      <c r="AY173" s="19" t="s">
        <v>120</v>
      </c>
      <c r="BE173" s="177">
        <f>IF(N173="základní",J173,0)</f>
        <v>0</v>
      </c>
      <c r="BF173" s="177">
        <f>IF(N173="snížená",J173,0)</f>
        <v>0</v>
      </c>
      <c r="BG173" s="177">
        <f>IF(N173="zákl. přenesená",J173,0)</f>
        <v>0</v>
      </c>
      <c r="BH173" s="177">
        <f>IF(N173="sníž. přenesená",J173,0)</f>
        <v>0</v>
      </c>
      <c r="BI173" s="177">
        <f>IF(N173="nulová",J173,0)</f>
        <v>0</v>
      </c>
      <c r="BJ173" s="19" t="s">
        <v>84</v>
      </c>
      <c r="BK173" s="177">
        <f>ROUND(I173*H173,2)</f>
        <v>0</v>
      </c>
      <c r="BL173" s="19" t="s">
        <v>127</v>
      </c>
      <c r="BM173" s="176" t="s">
        <v>302</v>
      </c>
    </row>
    <row r="174" s="2" customFormat="1">
      <c r="A174" s="38"/>
      <c r="B174" s="39"/>
      <c r="C174" s="38"/>
      <c r="D174" s="178" t="s">
        <v>129</v>
      </c>
      <c r="E174" s="38"/>
      <c r="F174" s="179" t="s">
        <v>303</v>
      </c>
      <c r="G174" s="38"/>
      <c r="H174" s="38"/>
      <c r="I174" s="180"/>
      <c r="J174" s="38"/>
      <c r="K174" s="38"/>
      <c r="L174" s="39"/>
      <c r="M174" s="181"/>
      <c r="N174" s="182"/>
      <c r="O174" s="72"/>
      <c r="P174" s="72"/>
      <c r="Q174" s="72"/>
      <c r="R174" s="72"/>
      <c r="S174" s="72"/>
      <c r="T174" s="73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129</v>
      </c>
      <c r="AU174" s="19" t="s">
        <v>86</v>
      </c>
    </row>
    <row r="175" s="2" customFormat="1" ht="16.5" customHeight="1">
      <c r="A175" s="38"/>
      <c r="B175" s="164"/>
      <c r="C175" s="165" t="s">
        <v>304</v>
      </c>
      <c r="D175" s="165" t="s">
        <v>122</v>
      </c>
      <c r="E175" s="166" t="s">
        <v>305</v>
      </c>
      <c r="F175" s="167" t="s">
        <v>306</v>
      </c>
      <c r="G175" s="168" t="s">
        <v>258</v>
      </c>
      <c r="H175" s="169">
        <v>5</v>
      </c>
      <c r="I175" s="170"/>
      <c r="J175" s="171">
        <f>ROUND(I175*H175,2)</f>
        <v>0</v>
      </c>
      <c r="K175" s="167" t="s">
        <v>126</v>
      </c>
      <c r="L175" s="39"/>
      <c r="M175" s="172" t="s">
        <v>3</v>
      </c>
      <c r="N175" s="173" t="s">
        <v>47</v>
      </c>
      <c r="O175" s="72"/>
      <c r="P175" s="174">
        <f>O175*H175</f>
        <v>0</v>
      </c>
      <c r="Q175" s="174">
        <v>0.10037</v>
      </c>
      <c r="R175" s="174">
        <f>Q175*H175</f>
        <v>0.50185000000000002</v>
      </c>
      <c r="S175" s="174">
        <v>0.10000000000000001</v>
      </c>
      <c r="T175" s="175">
        <f>S175*H175</f>
        <v>0.5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76" t="s">
        <v>127</v>
      </c>
      <c r="AT175" s="176" t="s">
        <v>122</v>
      </c>
      <c r="AU175" s="176" t="s">
        <v>86</v>
      </c>
      <c r="AY175" s="19" t="s">
        <v>120</v>
      </c>
      <c r="BE175" s="177">
        <f>IF(N175="základní",J175,0)</f>
        <v>0</v>
      </c>
      <c r="BF175" s="177">
        <f>IF(N175="snížená",J175,0)</f>
        <v>0</v>
      </c>
      <c r="BG175" s="177">
        <f>IF(N175="zákl. přenesená",J175,0)</f>
        <v>0</v>
      </c>
      <c r="BH175" s="177">
        <f>IF(N175="sníž. přenesená",J175,0)</f>
        <v>0</v>
      </c>
      <c r="BI175" s="177">
        <f>IF(N175="nulová",J175,0)</f>
        <v>0</v>
      </c>
      <c r="BJ175" s="19" t="s">
        <v>84</v>
      </c>
      <c r="BK175" s="177">
        <f>ROUND(I175*H175,2)</f>
        <v>0</v>
      </c>
      <c r="BL175" s="19" t="s">
        <v>127</v>
      </c>
      <c r="BM175" s="176" t="s">
        <v>307</v>
      </c>
    </row>
    <row r="176" s="2" customFormat="1">
      <c r="A176" s="38"/>
      <c r="B176" s="39"/>
      <c r="C176" s="38"/>
      <c r="D176" s="178" t="s">
        <v>129</v>
      </c>
      <c r="E176" s="38"/>
      <c r="F176" s="179" t="s">
        <v>308</v>
      </c>
      <c r="G176" s="38"/>
      <c r="H176" s="38"/>
      <c r="I176" s="180"/>
      <c r="J176" s="38"/>
      <c r="K176" s="38"/>
      <c r="L176" s="39"/>
      <c r="M176" s="181"/>
      <c r="N176" s="182"/>
      <c r="O176" s="72"/>
      <c r="P176" s="72"/>
      <c r="Q176" s="72"/>
      <c r="R176" s="72"/>
      <c r="S176" s="72"/>
      <c r="T176" s="73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129</v>
      </c>
      <c r="AU176" s="19" t="s">
        <v>86</v>
      </c>
    </row>
    <row r="177" s="12" customFormat="1" ht="22.8" customHeight="1">
      <c r="A177" s="12"/>
      <c r="B177" s="151"/>
      <c r="C177" s="12"/>
      <c r="D177" s="152" t="s">
        <v>75</v>
      </c>
      <c r="E177" s="162" t="s">
        <v>309</v>
      </c>
      <c r="F177" s="162" t="s">
        <v>310</v>
      </c>
      <c r="G177" s="12"/>
      <c r="H177" s="12"/>
      <c r="I177" s="154"/>
      <c r="J177" s="163">
        <f>BK177</f>
        <v>0</v>
      </c>
      <c r="K177" s="12"/>
      <c r="L177" s="151"/>
      <c r="M177" s="156"/>
      <c r="N177" s="157"/>
      <c r="O177" s="157"/>
      <c r="P177" s="158">
        <f>SUM(P178:P186)</f>
        <v>0</v>
      </c>
      <c r="Q177" s="157"/>
      <c r="R177" s="158">
        <f>SUM(R178:R186)</f>
        <v>0</v>
      </c>
      <c r="S177" s="157"/>
      <c r="T177" s="159">
        <f>SUM(T178:T186)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2" t="s">
        <v>84</v>
      </c>
      <c r="AT177" s="160" t="s">
        <v>75</v>
      </c>
      <c r="AU177" s="160" t="s">
        <v>84</v>
      </c>
      <c r="AY177" s="152" t="s">
        <v>120</v>
      </c>
      <c r="BK177" s="161">
        <f>SUM(BK178:BK186)</f>
        <v>0</v>
      </c>
    </row>
    <row r="178" s="2" customFormat="1" ht="24.15" customHeight="1">
      <c r="A178" s="38"/>
      <c r="B178" s="164"/>
      <c r="C178" s="165" t="s">
        <v>311</v>
      </c>
      <c r="D178" s="165" t="s">
        <v>122</v>
      </c>
      <c r="E178" s="166" t="s">
        <v>312</v>
      </c>
      <c r="F178" s="167" t="s">
        <v>313</v>
      </c>
      <c r="G178" s="168" t="s">
        <v>197</v>
      </c>
      <c r="H178" s="169">
        <v>806.08000000000004</v>
      </c>
      <c r="I178" s="170"/>
      <c r="J178" s="171">
        <f>ROUND(I178*H178,2)</f>
        <v>0</v>
      </c>
      <c r="K178" s="167" t="s">
        <v>126</v>
      </c>
      <c r="L178" s="39"/>
      <c r="M178" s="172" t="s">
        <v>3</v>
      </c>
      <c r="N178" s="173" t="s">
        <v>47</v>
      </c>
      <c r="O178" s="72"/>
      <c r="P178" s="174">
        <f>O178*H178</f>
        <v>0</v>
      </c>
      <c r="Q178" s="174">
        <v>0</v>
      </c>
      <c r="R178" s="174">
        <f>Q178*H178</f>
        <v>0</v>
      </c>
      <c r="S178" s="174">
        <v>0</v>
      </c>
      <c r="T178" s="175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76" t="s">
        <v>127</v>
      </c>
      <c r="AT178" s="176" t="s">
        <v>122</v>
      </c>
      <c r="AU178" s="176" t="s">
        <v>86</v>
      </c>
      <c r="AY178" s="19" t="s">
        <v>120</v>
      </c>
      <c r="BE178" s="177">
        <f>IF(N178="základní",J178,0)</f>
        <v>0</v>
      </c>
      <c r="BF178" s="177">
        <f>IF(N178="snížená",J178,0)</f>
        <v>0</v>
      </c>
      <c r="BG178" s="177">
        <f>IF(N178="zákl. přenesená",J178,0)</f>
        <v>0</v>
      </c>
      <c r="BH178" s="177">
        <f>IF(N178="sníž. přenesená",J178,0)</f>
        <v>0</v>
      </c>
      <c r="BI178" s="177">
        <f>IF(N178="nulová",J178,0)</f>
        <v>0</v>
      </c>
      <c r="BJ178" s="19" t="s">
        <v>84</v>
      </c>
      <c r="BK178" s="177">
        <f>ROUND(I178*H178,2)</f>
        <v>0</v>
      </c>
      <c r="BL178" s="19" t="s">
        <v>127</v>
      </c>
      <c r="BM178" s="176" t="s">
        <v>314</v>
      </c>
    </row>
    <row r="179" s="2" customFormat="1">
      <c r="A179" s="38"/>
      <c r="B179" s="39"/>
      <c r="C179" s="38"/>
      <c r="D179" s="178" t="s">
        <v>129</v>
      </c>
      <c r="E179" s="38"/>
      <c r="F179" s="179" t="s">
        <v>315</v>
      </c>
      <c r="G179" s="38"/>
      <c r="H179" s="38"/>
      <c r="I179" s="180"/>
      <c r="J179" s="38"/>
      <c r="K179" s="38"/>
      <c r="L179" s="39"/>
      <c r="M179" s="181"/>
      <c r="N179" s="182"/>
      <c r="O179" s="72"/>
      <c r="P179" s="72"/>
      <c r="Q179" s="72"/>
      <c r="R179" s="72"/>
      <c r="S179" s="72"/>
      <c r="T179" s="73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129</v>
      </c>
      <c r="AU179" s="19" t="s">
        <v>86</v>
      </c>
    </row>
    <row r="180" s="2" customFormat="1" ht="24.15" customHeight="1">
      <c r="A180" s="38"/>
      <c r="B180" s="164"/>
      <c r="C180" s="165" t="s">
        <v>316</v>
      </c>
      <c r="D180" s="165" t="s">
        <v>122</v>
      </c>
      <c r="E180" s="166" t="s">
        <v>317</v>
      </c>
      <c r="F180" s="167" t="s">
        <v>318</v>
      </c>
      <c r="G180" s="168" t="s">
        <v>197</v>
      </c>
      <c r="H180" s="169">
        <v>15315.52</v>
      </c>
      <c r="I180" s="170"/>
      <c r="J180" s="171">
        <f>ROUND(I180*H180,2)</f>
        <v>0</v>
      </c>
      <c r="K180" s="167" t="s">
        <v>126</v>
      </c>
      <c r="L180" s="39"/>
      <c r="M180" s="172" t="s">
        <v>3</v>
      </c>
      <c r="N180" s="173" t="s">
        <v>47</v>
      </c>
      <c r="O180" s="72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76" t="s">
        <v>127</v>
      </c>
      <c r="AT180" s="176" t="s">
        <v>122</v>
      </c>
      <c r="AU180" s="176" t="s">
        <v>86</v>
      </c>
      <c r="AY180" s="19" t="s">
        <v>120</v>
      </c>
      <c r="BE180" s="177">
        <f>IF(N180="základní",J180,0)</f>
        <v>0</v>
      </c>
      <c r="BF180" s="177">
        <f>IF(N180="snížená",J180,0)</f>
        <v>0</v>
      </c>
      <c r="BG180" s="177">
        <f>IF(N180="zákl. přenesená",J180,0)</f>
        <v>0</v>
      </c>
      <c r="BH180" s="177">
        <f>IF(N180="sníž. přenesená",J180,0)</f>
        <v>0</v>
      </c>
      <c r="BI180" s="177">
        <f>IF(N180="nulová",J180,0)</f>
        <v>0</v>
      </c>
      <c r="BJ180" s="19" t="s">
        <v>84</v>
      </c>
      <c r="BK180" s="177">
        <f>ROUND(I180*H180,2)</f>
        <v>0</v>
      </c>
      <c r="BL180" s="19" t="s">
        <v>127</v>
      </c>
      <c r="BM180" s="176" t="s">
        <v>319</v>
      </c>
    </row>
    <row r="181" s="2" customFormat="1">
      <c r="A181" s="38"/>
      <c r="B181" s="39"/>
      <c r="C181" s="38"/>
      <c r="D181" s="178" t="s">
        <v>129</v>
      </c>
      <c r="E181" s="38"/>
      <c r="F181" s="179" t="s">
        <v>320</v>
      </c>
      <c r="G181" s="38"/>
      <c r="H181" s="38"/>
      <c r="I181" s="180"/>
      <c r="J181" s="38"/>
      <c r="K181" s="38"/>
      <c r="L181" s="39"/>
      <c r="M181" s="181"/>
      <c r="N181" s="182"/>
      <c r="O181" s="72"/>
      <c r="P181" s="72"/>
      <c r="Q181" s="72"/>
      <c r="R181" s="72"/>
      <c r="S181" s="72"/>
      <c r="T181" s="73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129</v>
      </c>
      <c r="AU181" s="19" t="s">
        <v>86</v>
      </c>
    </row>
    <row r="182" s="13" customFormat="1">
      <c r="A182" s="13"/>
      <c r="B182" s="183"/>
      <c r="C182" s="13"/>
      <c r="D182" s="184" t="s">
        <v>145</v>
      </c>
      <c r="E182" s="13"/>
      <c r="F182" s="186" t="s">
        <v>321</v>
      </c>
      <c r="G182" s="13"/>
      <c r="H182" s="187">
        <v>15315.52</v>
      </c>
      <c r="I182" s="188"/>
      <c r="J182" s="13"/>
      <c r="K182" s="13"/>
      <c r="L182" s="183"/>
      <c r="M182" s="189"/>
      <c r="N182" s="190"/>
      <c r="O182" s="190"/>
      <c r="P182" s="190"/>
      <c r="Q182" s="190"/>
      <c r="R182" s="190"/>
      <c r="S182" s="190"/>
      <c r="T182" s="19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5" t="s">
        <v>145</v>
      </c>
      <c r="AU182" s="185" t="s">
        <v>86</v>
      </c>
      <c r="AV182" s="13" t="s">
        <v>86</v>
      </c>
      <c r="AW182" s="13" t="s">
        <v>4</v>
      </c>
      <c r="AX182" s="13" t="s">
        <v>84</v>
      </c>
      <c r="AY182" s="185" t="s">
        <v>120</v>
      </c>
    </row>
    <row r="183" s="2" customFormat="1" ht="24.15" customHeight="1">
      <c r="A183" s="38"/>
      <c r="B183" s="164"/>
      <c r="C183" s="165" t="s">
        <v>322</v>
      </c>
      <c r="D183" s="165" t="s">
        <v>122</v>
      </c>
      <c r="E183" s="166" t="s">
        <v>323</v>
      </c>
      <c r="F183" s="167" t="s">
        <v>324</v>
      </c>
      <c r="G183" s="168" t="s">
        <v>197</v>
      </c>
      <c r="H183" s="169">
        <v>41.079999999999998</v>
      </c>
      <c r="I183" s="170"/>
      <c r="J183" s="171">
        <f>ROUND(I183*H183,2)</f>
        <v>0</v>
      </c>
      <c r="K183" s="167" t="s">
        <v>126</v>
      </c>
      <c r="L183" s="39"/>
      <c r="M183" s="172" t="s">
        <v>3</v>
      </c>
      <c r="N183" s="173" t="s">
        <v>47</v>
      </c>
      <c r="O183" s="72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76" t="s">
        <v>127</v>
      </c>
      <c r="AT183" s="176" t="s">
        <v>122</v>
      </c>
      <c r="AU183" s="176" t="s">
        <v>86</v>
      </c>
      <c r="AY183" s="19" t="s">
        <v>120</v>
      </c>
      <c r="BE183" s="177">
        <f>IF(N183="základní",J183,0)</f>
        <v>0</v>
      </c>
      <c r="BF183" s="177">
        <f>IF(N183="snížená",J183,0)</f>
        <v>0</v>
      </c>
      <c r="BG183" s="177">
        <f>IF(N183="zákl. přenesená",J183,0)</f>
        <v>0</v>
      </c>
      <c r="BH183" s="177">
        <f>IF(N183="sníž. přenesená",J183,0)</f>
        <v>0</v>
      </c>
      <c r="BI183" s="177">
        <f>IF(N183="nulová",J183,0)</f>
        <v>0</v>
      </c>
      <c r="BJ183" s="19" t="s">
        <v>84</v>
      </c>
      <c r="BK183" s="177">
        <f>ROUND(I183*H183,2)</f>
        <v>0</v>
      </c>
      <c r="BL183" s="19" t="s">
        <v>127</v>
      </c>
      <c r="BM183" s="176" t="s">
        <v>325</v>
      </c>
    </row>
    <row r="184" s="2" customFormat="1">
      <c r="A184" s="38"/>
      <c r="B184" s="39"/>
      <c r="C184" s="38"/>
      <c r="D184" s="178" t="s">
        <v>129</v>
      </c>
      <c r="E184" s="38"/>
      <c r="F184" s="179" t="s">
        <v>326</v>
      </c>
      <c r="G184" s="38"/>
      <c r="H184" s="38"/>
      <c r="I184" s="180"/>
      <c r="J184" s="38"/>
      <c r="K184" s="38"/>
      <c r="L184" s="39"/>
      <c r="M184" s="181"/>
      <c r="N184" s="182"/>
      <c r="O184" s="72"/>
      <c r="P184" s="72"/>
      <c r="Q184" s="72"/>
      <c r="R184" s="72"/>
      <c r="S184" s="72"/>
      <c r="T184" s="73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129</v>
      </c>
      <c r="AU184" s="19" t="s">
        <v>86</v>
      </c>
    </row>
    <row r="185" s="2" customFormat="1" ht="24.15" customHeight="1">
      <c r="A185" s="38"/>
      <c r="B185" s="164"/>
      <c r="C185" s="165" t="s">
        <v>327</v>
      </c>
      <c r="D185" s="165" t="s">
        <v>122</v>
      </c>
      <c r="E185" s="166" t="s">
        <v>328</v>
      </c>
      <c r="F185" s="167" t="s">
        <v>196</v>
      </c>
      <c r="G185" s="168" t="s">
        <v>197</v>
      </c>
      <c r="H185" s="169">
        <v>761.20000000000005</v>
      </c>
      <c r="I185" s="170"/>
      <c r="J185" s="171">
        <f>ROUND(I185*H185,2)</f>
        <v>0</v>
      </c>
      <c r="K185" s="167" t="s">
        <v>126</v>
      </c>
      <c r="L185" s="39"/>
      <c r="M185" s="172" t="s">
        <v>3</v>
      </c>
      <c r="N185" s="173" t="s">
        <v>47</v>
      </c>
      <c r="O185" s="72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76" t="s">
        <v>127</v>
      </c>
      <c r="AT185" s="176" t="s">
        <v>122</v>
      </c>
      <c r="AU185" s="176" t="s">
        <v>86</v>
      </c>
      <c r="AY185" s="19" t="s">
        <v>120</v>
      </c>
      <c r="BE185" s="177">
        <f>IF(N185="základní",J185,0)</f>
        <v>0</v>
      </c>
      <c r="BF185" s="177">
        <f>IF(N185="snížená",J185,0)</f>
        <v>0</v>
      </c>
      <c r="BG185" s="177">
        <f>IF(N185="zákl. přenesená",J185,0)</f>
        <v>0</v>
      </c>
      <c r="BH185" s="177">
        <f>IF(N185="sníž. přenesená",J185,0)</f>
        <v>0</v>
      </c>
      <c r="BI185" s="177">
        <f>IF(N185="nulová",J185,0)</f>
        <v>0</v>
      </c>
      <c r="BJ185" s="19" t="s">
        <v>84</v>
      </c>
      <c r="BK185" s="177">
        <f>ROUND(I185*H185,2)</f>
        <v>0</v>
      </c>
      <c r="BL185" s="19" t="s">
        <v>127</v>
      </c>
      <c r="BM185" s="176" t="s">
        <v>329</v>
      </c>
    </row>
    <row r="186" s="2" customFormat="1">
      <c r="A186" s="38"/>
      <c r="B186" s="39"/>
      <c r="C186" s="38"/>
      <c r="D186" s="178" t="s">
        <v>129</v>
      </c>
      <c r="E186" s="38"/>
      <c r="F186" s="179" t="s">
        <v>330</v>
      </c>
      <c r="G186" s="38"/>
      <c r="H186" s="38"/>
      <c r="I186" s="180"/>
      <c r="J186" s="38"/>
      <c r="K186" s="38"/>
      <c r="L186" s="39"/>
      <c r="M186" s="181"/>
      <c r="N186" s="182"/>
      <c r="O186" s="72"/>
      <c r="P186" s="72"/>
      <c r="Q186" s="72"/>
      <c r="R186" s="72"/>
      <c r="S186" s="72"/>
      <c r="T186" s="73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129</v>
      </c>
      <c r="AU186" s="19" t="s">
        <v>86</v>
      </c>
    </row>
    <row r="187" s="12" customFormat="1" ht="22.8" customHeight="1">
      <c r="A187" s="12"/>
      <c r="B187" s="151"/>
      <c r="C187" s="12"/>
      <c r="D187" s="152" t="s">
        <v>75</v>
      </c>
      <c r="E187" s="162" t="s">
        <v>331</v>
      </c>
      <c r="F187" s="162" t="s">
        <v>332</v>
      </c>
      <c r="G187" s="12"/>
      <c r="H187" s="12"/>
      <c r="I187" s="154"/>
      <c r="J187" s="163">
        <f>BK187</f>
        <v>0</v>
      </c>
      <c r="K187" s="12"/>
      <c r="L187" s="151"/>
      <c r="M187" s="156"/>
      <c r="N187" s="157"/>
      <c r="O187" s="157"/>
      <c r="P187" s="158">
        <f>SUM(P188:P191)</f>
        <v>0</v>
      </c>
      <c r="Q187" s="157"/>
      <c r="R187" s="158">
        <f>SUM(R188:R191)</f>
        <v>0</v>
      </c>
      <c r="S187" s="157"/>
      <c r="T187" s="159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2" t="s">
        <v>84</v>
      </c>
      <c r="AT187" s="160" t="s">
        <v>75</v>
      </c>
      <c r="AU187" s="160" t="s">
        <v>84</v>
      </c>
      <c r="AY187" s="152" t="s">
        <v>120</v>
      </c>
      <c r="BK187" s="161">
        <f>SUM(BK188:BK191)</f>
        <v>0</v>
      </c>
    </row>
    <row r="188" s="2" customFormat="1" ht="24.15" customHeight="1">
      <c r="A188" s="38"/>
      <c r="B188" s="164"/>
      <c r="C188" s="165" t="s">
        <v>333</v>
      </c>
      <c r="D188" s="165" t="s">
        <v>122</v>
      </c>
      <c r="E188" s="166" t="s">
        <v>334</v>
      </c>
      <c r="F188" s="167" t="s">
        <v>335</v>
      </c>
      <c r="G188" s="168" t="s">
        <v>197</v>
      </c>
      <c r="H188" s="169">
        <v>194.066</v>
      </c>
      <c r="I188" s="170"/>
      <c r="J188" s="171">
        <f>ROUND(I188*H188,2)</f>
        <v>0</v>
      </c>
      <c r="K188" s="167" t="s">
        <v>126</v>
      </c>
      <c r="L188" s="39"/>
      <c r="M188" s="172" t="s">
        <v>3</v>
      </c>
      <c r="N188" s="173" t="s">
        <v>47</v>
      </c>
      <c r="O188" s="72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6" t="s">
        <v>127</v>
      </c>
      <c r="AT188" s="176" t="s">
        <v>122</v>
      </c>
      <c r="AU188" s="176" t="s">
        <v>86</v>
      </c>
      <c r="AY188" s="19" t="s">
        <v>120</v>
      </c>
      <c r="BE188" s="177">
        <f>IF(N188="základní",J188,0)</f>
        <v>0</v>
      </c>
      <c r="BF188" s="177">
        <f>IF(N188="snížená",J188,0)</f>
        <v>0</v>
      </c>
      <c r="BG188" s="177">
        <f>IF(N188="zákl. přenesená",J188,0)</f>
        <v>0</v>
      </c>
      <c r="BH188" s="177">
        <f>IF(N188="sníž. přenesená",J188,0)</f>
        <v>0</v>
      </c>
      <c r="BI188" s="177">
        <f>IF(N188="nulová",J188,0)</f>
        <v>0</v>
      </c>
      <c r="BJ188" s="19" t="s">
        <v>84</v>
      </c>
      <c r="BK188" s="177">
        <f>ROUND(I188*H188,2)</f>
        <v>0</v>
      </c>
      <c r="BL188" s="19" t="s">
        <v>127</v>
      </c>
      <c r="BM188" s="176" t="s">
        <v>336</v>
      </c>
    </row>
    <row r="189" s="2" customFormat="1">
      <c r="A189" s="38"/>
      <c r="B189" s="39"/>
      <c r="C189" s="38"/>
      <c r="D189" s="178" t="s">
        <v>129</v>
      </c>
      <c r="E189" s="38"/>
      <c r="F189" s="179" t="s">
        <v>337</v>
      </c>
      <c r="G189" s="38"/>
      <c r="H189" s="38"/>
      <c r="I189" s="180"/>
      <c r="J189" s="38"/>
      <c r="K189" s="38"/>
      <c r="L189" s="39"/>
      <c r="M189" s="181"/>
      <c r="N189" s="182"/>
      <c r="O189" s="72"/>
      <c r="P189" s="72"/>
      <c r="Q189" s="72"/>
      <c r="R189" s="72"/>
      <c r="S189" s="72"/>
      <c r="T189" s="73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129</v>
      </c>
      <c r="AU189" s="19" t="s">
        <v>86</v>
      </c>
    </row>
    <row r="190" s="2" customFormat="1" ht="24.15" customHeight="1">
      <c r="A190" s="38"/>
      <c r="B190" s="164"/>
      <c r="C190" s="165" t="s">
        <v>338</v>
      </c>
      <c r="D190" s="165" t="s">
        <v>122</v>
      </c>
      <c r="E190" s="166" t="s">
        <v>339</v>
      </c>
      <c r="F190" s="167" t="s">
        <v>340</v>
      </c>
      <c r="G190" s="168" t="s">
        <v>197</v>
      </c>
      <c r="H190" s="169">
        <v>194.066</v>
      </c>
      <c r="I190" s="170"/>
      <c r="J190" s="171">
        <f>ROUND(I190*H190,2)</f>
        <v>0</v>
      </c>
      <c r="K190" s="167" t="s">
        <v>126</v>
      </c>
      <c r="L190" s="39"/>
      <c r="M190" s="172" t="s">
        <v>3</v>
      </c>
      <c r="N190" s="173" t="s">
        <v>47</v>
      </c>
      <c r="O190" s="72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76" t="s">
        <v>127</v>
      </c>
      <c r="AT190" s="176" t="s">
        <v>122</v>
      </c>
      <c r="AU190" s="176" t="s">
        <v>86</v>
      </c>
      <c r="AY190" s="19" t="s">
        <v>120</v>
      </c>
      <c r="BE190" s="177">
        <f>IF(N190="základní",J190,0)</f>
        <v>0</v>
      </c>
      <c r="BF190" s="177">
        <f>IF(N190="snížená",J190,0)</f>
        <v>0</v>
      </c>
      <c r="BG190" s="177">
        <f>IF(N190="zákl. přenesená",J190,0)</f>
        <v>0</v>
      </c>
      <c r="BH190" s="177">
        <f>IF(N190="sníž. přenesená",J190,0)</f>
        <v>0</v>
      </c>
      <c r="BI190" s="177">
        <f>IF(N190="nulová",J190,0)</f>
        <v>0</v>
      </c>
      <c r="BJ190" s="19" t="s">
        <v>84</v>
      </c>
      <c r="BK190" s="177">
        <f>ROUND(I190*H190,2)</f>
        <v>0</v>
      </c>
      <c r="BL190" s="19" t="s">
        <v>127</v>
      </c>
      <c r="BM190" s="176" t="s">
        <v>341</v>
      </c>
    </row>
    <row r="191" s="2" customFormat="1">
      <c r="A191" s="38"/>
      <c r="B191" s="39"/>
      <c r="C191" s="38"/>
      <c r="D191" s="178" t="s">
        <v>129</v>
      </c>
      <c r="E191" s="38"/>
      <c r="F191" s="179" t="s">
        <v>342</v>
      </c>
      <c r="G191" s="38"/>
      <c r="H191" s="38"/>
      <c r="I191" s="180"/>
      <c r="J191" s="38"/>
      <c r="K191" s="38"/>
      <c r="L191" s="39"/>
      <c r="M191" s="181"/>
      <c r="N191" s="182"/>
      <c r="O191" s="72"/>
      <c r="P191" s="72"/>
      <c r="Q191" s="72"/>
      <c r="R191" s="72"/>
      <c r="S191" s="72"/>
      <c r="T191" s="73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9" t="s">
        <v>129</v>
      </c>
      <c r="AU191" s="19" t="s">
        <v>86</v>
      </c>
    </row>
    <row r="192" s="12" customFormat="1" ht="25.92" customHeight="1">
      <c r="A192" s="12"/>
      <c r="B192" s="151"/>
      <c r="C192" s="12"/>
      <c r="D192" s="152" t="s">
        <v>75</v>
      </c>
      <c r="E192" s="153" t="s">
        <v>225</v>
      </c>
      <c r="F192" s="153" t="s">
        <v>343</v>
      </c>
      <c r="G192" s="12"/>
      <c r="H192" s="12"/>
      <c r="I192" s="154"/>
      <c r="J192" s="155">
        <f>BK192</f>
        <v>0</v>
      </c>
      <c r="K192" s="12"/>
      <c r="L192" s="151"/>
      <c r="M192" s="156"/>
      <c r="N192" s="157"/>
      <c r="O192" s="157"/>
      <c r="P192" s="158">
        <f>P193</f>
        <v>0</v>
      </c>
      <c r="Q192" s="157"/>
      <c r="R192" s="158">
        <f>R193</f>
        <v>4.5286679999999997</v>
      </c>
      <c r="S192" s="157"/>
      <c r="T192" s="159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52" t="s">
        <v>135</v>
      </c>
      <c r="AT192" s="160" t="s">
        <v>75</v>
      </c>
      <c r="AU192" s="160" t="s">
        <v>76</v>
      </c>
      <c r="AY192" s="152" t="s">
        <v>120</v>
      </c>
      <c r="BK192" s="161">
        <f>BK193</f>
        <v>0</v>
      </c>
    </row>
    <row r="193" s="12" customFormat="1" ht="22.8" customHeight="1">
      <c r="A193" s="12"/>
      <c r="B193" s="151"/>
      <c r="C193" s="12"/>
      <c r="D193" s="152" t="s">
        <v>75</v>
      </c>
      <c r="E193" s="162" t="s">
        <v>344</v>
      </c>
      <c r="F193" s="162" t="s">
        <v>345</v>
      </c>
      <c r="G193" s="12"/>
      <c r="H193" s="12"/>
      <c r="I193" s="154"/>
      <c r="J193" s="163">
        <f>BK193</f>
        <v>0</v>
      </c>
      <c r="K193" s="12"/>
      <c r="L193" s="151"/>
      <c r="M193" s="156"/>
      <c r="N193" s="157"/>
      <c r="O193" s="157"/>
      <c r="P193" s="158">
        <f>SUM(P194:P199)</f>
        <v>0</v>
      </c>
      <c r="Q193" s="157"/>
      <c r="R193" s="158">
        <f>SUM(R194:R199)</f>
        <v>4.5286679999999997</v>
      </c>
      <c r="S193" s="157"/>
      <c r="T193" s="159">
        <f>SUM(T194:T199)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2" t="s">
        <v>135</v>
      </c>
      <c r="AT193" s="160" t="s">
        <v>75</v>
      </c>
      <c r="AU193" s="160" t="s">
        <v>84</v>
      </c>
      <c r="AY193" s="152" t="s">
        <v>120</v>
      </c>
      <c r="BK193" s="161">
        <f>SUM(BK194:BK199)</f>
        <v>0</v>
      </c>
    </row>
    <row r="194" s="2" customFormat="1" ht="24.15" customHeight="1">
      <c r="A194" s="38"/>
      <c r="B194" s="164"/>
      <c r="C194" s="165" t="s">
        <v>346</v>
      </c>
      <c r="D194" s="165" t="s">
        <v>122</v>
      </c>
      <c r="E194" s="166" t="s">
        <v>347</v>
      </c>
      <c r="F194" s="167" t="s">
        <v>348</v>
      </c>
      <c r="G194" s="168" t="s">
        <v>349</v>
      </c>
      <c r="H194" s="169">
        <v>20</v>
      </c>
      <c r="I194" s="170"/>
      <c r="J194" s="171">
        <f>ROUND(I194*H194,2)</f>
        <v>0</v>
      </c>
      <c r="K194" s="167" t="s">
        <v>126</v>
      </c>
      <c r="L194" s="39"/>
      <c r="M194" s="172" t="s">
        <v>3</v>
      </c>
      <c r="N194" s="173" t="s">
        <v>47</v>
      </c>
      <c r="O194" s="72"/>
      <c r="P194" s="174">
        <f>O194*H194</f>
        <v>0</v>
      </c>
      <c r="Q194" s="174">
        <v>0.22563</v>
      </c>
      <c r="R194" s="174">
        <f>Q194*H194</f>
        <v>4.5125999999999999</v>
      </c>
      <c r="S194" s="174">
        <v>0</v>
      </c>
      <c r="T194" s="175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76" t="s">
        <v>350</v>
      </c>
      <c r="AT194" s="176" t="s">
        <v>122</v>
      </c>
      <c r="AU194" s="176" t="s">
        <v>86</v>
      </c>
      <c r="AY194" s="19" t="s">
        <v>120</v>
      </c>
      <c r="BE194" s="177">
        <f>IF(N194="základní",J194,0)</f>
        <v>0</v>
      </c>
      <c r="BF194" s="177">
        <f>IF(N194="snížená",J194,0)</f>
        <v>0</v>
      </c>
      <c r="BG194" s="177">
        <f>IF(N194="zákl. přenesená",J194,0)</f>
        <v>0</v>
      </c>
      <c r="BH194" s="177">
        <f>IF(N194="sníž. přenesená",J194,0)</f>
        <v>0</v>
      </c>
      <c r="BI194" s="177">
        <f>IF(N194="nulová",J194,0)</f>
        <v>0</v>
      </c>
      <c r="BJ194" s="19" t="s">
        <v>84</v>
      </c>
      <c r="BK194" s="177">
        <f>ROUND(I194*H194,2)</f>
        <v>0</v>
      </c>
      <c r="BL194" s="19" t="s">
        <v>350</v>
      </c>
      <c r="BM194" s="176" t="s">
        <v>351</v>
      </c>
    </row>
    <row r="195" s="2" customFormat="1">
      <c r="A195" s="38"/>
      <c r="B195" s="39"/>
      <c r="C195" s="38"/>
      <c r="D195" s="178" t="s">
        <v>129</v>
      </c>
      <c r="E195" s="38"/>
      <c r="F195" s="179" t="s">
        <v>352</v>
      </c>
      <c r="G195" s="38"/>
      <c r="H195" s="38"/>
      <c r="I195" s="180"/>
      <c r="J195" s="38"/>
      <c r="K195" s="38"/>
      <c r="L195" s="39"/>
      <c r="M195" s="181"/>
      <c r="N195" s="182"/>
      <c r="O195" s="72"/>
      <c r="P195" s="72"/>
      <c r="Q195" s="72"/>
      <c r="R195" s="72"/>
      <c r="S195" s="72"/>
      <c r="T195" s="73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129</v>
      </c>
      <c r="AU195" s="19" t="s">
        <v>86</v>
      </c>
    </row>
    <row r="196" s="2" customFormat="1" ht="16.5" customHeight="1">
      <c r="A196" s="38"/>
      <c r="B196" s="164"/>
      <c r="C196" s="199" t="s">
        <v>353</v>
      </c>
      <c r="D196" s="199" t="s">
        <v>225</v>
      </c>
      <c r="E196" s="200" t="s">
        <v>354</v>
      </c>
      <c r="F196" s="201" t="s">
        <v>355</v>
      </c>
      <c r="G196" s="202" t="s">
        <v>349</v>
      </c>
      <c r="H196" s="203">
        <v>20.600000000000001</v>
      </c>
      <c r="I196" s="204"/>
      <c r="J196" s="205">
        <f>ROUND(I196*H196,2)</f>
        <v>0</v>
      </c>
      <c r="K196" s="201" t="s">
        <v>126</v>
      </c>
      <c r="L196" s="206"/>
      <c r="M196" s="207" t="s">
        <v>3</v>
      </c>
      <c r="N196" s="208" t="s">
        <v>47</v>
      </c>
      <c r="O196" s="72"/>
      <c r="P196" s="174">
        <f>O196*H196</f>
        <v>0</v>
      </c>
      <c r="Q196" s="174">
        <v>0.00077999999999999999</v>
      </c>
      <c r="R196" s="174">
        <f>Q196*H196</f>
        <v>0.016068000000000002</v>
      </c>
      <c r="S196" s="174">
        <v>0</v>
      </c>
      <c r="T196" s="175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76" t="s">
        <v>356</v>
      </c>
      <c r="AT196" s="176" t="s">
        <v>225</v>
      </c>
      <c r="AU196" s="176" t="s">
        <v>86</v>
      </c>
      <c r="AY196" s="19" t="s">
        <v>120</v>
      </c>
      <c r="BE196" s="177">
        <f>IF(N196="základní",J196,0)</f>
        <v>0</v>
      </c>
      <c r="BF196" s="177">
        <f>IF(N196="snížená",J196,0)</f>
        <v>0</v>
      </c>
      <c r="BG196" s="177">
        <f>IF(N196="zákl. přenesená",J196,0)</f>
        <v>0</v>
      </c>
      <c r="BH196" s="177">
        <f>IF(N196="sníž. přenesená",J196,0)</f>
        <v>0</v>
      </c>
      <c r="BI196" s="177">
        <f>IF(N196="nulová",J196,0)</f>
        <v>0</v>
      </c>
      <c r="BJ196" s="19" t="s">
        <v>84</v>
      </c>
      <c r="BK196" s="177">
        <f>ROUND(I196*H196,2)</f>
        <v>0</v>
      </c>
      <c r="BL196" s="19" t="s">
        <v>356</v>
      </c>
      <c r="BM196" s="176" t="s">
        <v>357</v>
      </c>
    </row>
    <row r="197" s="13" customFormat="1">
      <c r="A197" s="13"/>
      <c r="B197" s="183"/>
      <c r="C197" s="13"/>
      <c r="D197" s="184" t="s">
        <v>145</v>
      </c>
      <c r="E197" s="13"/>
      <c r="F197" s="186" t="s">
        <v>358</v>
      </c>
      <c r="G197" s="13"/>
      <c r="H197" s="187">
        <v>20.600000000000001</v>
      </c>
      <c r="I197" s="188"/>
      <c r="J197" s="13"/>
      <c r="K197" s="13"/>
      <c r="L197" s="183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5" t="s">
        <v>145</v>
      </c>
      <c r="AU197" s="185" t="s">
        <v>86</v>
      </c>
      <c r="AV197" s="13" t="s">
        <v>86</v>
      </c>
      <c r="AW197" s="13" t="s">
        <v>4</v>
      </c>
      <c r="AX197" s="13" t="s">
        <v>84</v>
      </c>
      <c r="AY197" s="185" t="s">
        <v>120</v>
      </c>
    </row>
    <row r="198" s="2" customFormat="1" ht="16.5" customHeight="1">
      <c r="A198" s="38"/>
      <c r="B198" s="164"/>
      <c r="C198" s="165" t="s">
        <v>359</v>
      </c>
      <c r="D198" s="165" t="s">
        <v>122</v>
      </c>
      <c r="E198" s="166" t="s">
        <v>360</v>
      </c>
      <c r="F198" s="167" t="s">
        <v>361</v>
      </c>
      <c r="G198" s="168" t="s">
        <v>197</v>
      </c>
      <c r="H198" s="169">
        <v>4.5289999999999999</v>
      </c>
      <c r="I198" s="170"/>
      <c r="J198" s="171">
        <f>ROUND(I198*H198,2)</f>
        <v>0</v>
      </c>
      <c r="K198" s="167" t="s">
        <v>126</v>
      </c>
      <c r="L198" s="39"/>
      <c r="M198" s="172" t="s">
        <v>3</v>
      </c>
      <c r="N198" s="173" t="s">
        <v>47</v>
      </c>
      <c r="O198" s="72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76" t="s">
        <v>350</v>
      </c>
      <c r="AT198" s="176" t="s">
        <v>122</v>
      </c>
      <c r="AU198" s="176" t="s">
        <v>86</v>
      </c>
      <c r="AY198" s="19" t="s">
        <v>120</v>
      </c>
      <c r="BE198" s="177">
        <f>IF(N198="základní",J198,0)</f>
        <v>0</v>
      </c>
      <c r="BF198" s="177">
        <f>IF(N198="snížená",J198,0)</f>
        <v>0</v>
      </c>
      <c r="BG198" s="177">
        <f>IF(N198="zákl. přenesená",J198,0)</f>
        <v>0</v>
      </c>
      <c r="BH198" s="177">
        <f>IF(N198="sníž. přenesená",J198,0)</f>
        <v>0</v>
      </c>
      <c r="BI198" s="177">
        <f>IF(N198="nulová",J198,0)</f>
        <v>0</v>
      </c>
      <c r="BJ198" s="19" t="s">
        <v>84</v>
      </c>
      <c r="BK198" s="177">
        <f>ROUND(I198*H198,2)</f>
        <v>0</v>
      </c>
      <c r="BL198" s="19" t="s">
        <v>350</v>
      </c>
      <c r="BM198" s="176" t="s">
        <v>362</v>
      </c>
    </row>
    <row r="199" s="2" customFormat="1">
      <c r="A199" s="38"/>
      <c r="B199" s="39"/>
      <c r="C199" s="38"/>
      <c r="D199" s="178" t="s">
        <v>129</v>
      </c>
      <c r="E199" s="38"/>
      <c r="F199" s="179" t="s">
        <v>363</v>
      </c>
      <c r="G199" s="38"/>
      <c r="H199" s="38"/>
      <c r="I199" s="180"/>
      <c r="J199" s="38"/>
      <c r="K199" s="38"/>
      <c r="L199" s="39"/>
      <c r="M199" s="209"/>
      <c r="N199" s="210"/>
      <c r="O199" s="211"/>
      <c r="P199" s="211"/>
      <c r="Q199" s="211"/>
      <c r="R199" s="211"/>
      <c r="S199" s="211"/>
      <c r="T199" s="21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9" t="s">
        <v>129</v>
      </c>
      <c r="AU199" s="19" t="s">
        <v>86</v>
      </c>
    </row>
    <row r="200" s="2" customFormat="1" ht="6.96" customHeight="1">
      <c r="A200" s="38"/>
      <c r="B200" s="55"/>
      <c r="C200" s="56"/>
      <c r="D200" s="56"/>
      <c r="E200" s="56"/>
      <c r="F200" s="56"/>
      <c r="G200" s="56"/>
      <c r="H200" s="56"/>
      <c r="I200" s="56"/>
      <c r="J200" s="56"/>
      <c r="K200" s="56"/>
      <c r="L200" s="39"/>
      <c r="M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</sheetData>
  <autoFilter ref="C86:K19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3107163"/>
    <hyperlink ref="F93" r:id="rId2" display="https://podminky.urs.cz/item/CS_URS_2025_02/113107183"/>
    <hyperlink ref="F95" r:id="rId3" display="https://podminky.urs.cz/item/CS_URS_2025_02/121151113"/>
    <hyperlink ref="F97" r:id="rId4" display="https://podminky.urs.cz/item/CS_URS_2025_02/122251104"/>
    <hyperlink ref="F101" r:id="rId5" display="https://podminky.urs.cz/item/CS_URS_2025_02/133251101"/>
    <hyperlink ref="F103" r:id="rId6" display="https://podminky.urs.cz/item/CS_URS_2025_02/133254101"/>
    <hyperlink ref="F105" r:id="rId7" display="https://podminky.urs.cz/item/CS_URS_2025_02/162351104"/>
    <hyperlink ref="F110" r:id="rId8" display="https://podminky.urs.cz/item/CS_URS_2025_02/162751117"/>
    <hyperlink ref="F119" r:id="rId9" display="https://podminky.urs.cz/item/CS_URS_2025_02/162751119"/>
    <hyperlink ref="F122" r:id="rId10" display="https://podminky.urs.cz/item/CS_URS_2025_02/167151101"/>
    <hyperlink ref="F126" r:id="rId11" display="https://podminky.urs.cz/item/CS_URS_2025_02/171151103"/>
    <hyperlink ref="F128" r:id="rId12" display="https://podminky.urs.cz/item/CS_URS_2025_02/171201231"/>
    <hyperlink ref="F131" r:id="rId13" display="https://podminky.urs.cz/item/CS_URS_2025_02/171251201"/>
    <hyperlink ref="F135" r:id="rId14" display="https://podminky.urs.cz/item/CS_URS_2025_02/174151101"/>
    <hyperlink ref="F139" r:id="rId15" display="https://podminky.urs.cz/item/CS_URS_2025_02/181351103"/>
    <hyperlink ref="F141" r:id="rId16" display="https://podminky.urs.cz/item/CS_URS_2025_02/181411131"/>
    <hyperlink ref="F145" r:id="rId17" display="https://podminky.urs.cz/item/CS_URS_2025_02/181951111"/>
    <hyperlink ref="F147" r:id="rId18" display="https://podminky.urs.cz/item/CS_URS_2025_02/181951112"/>
    <hyperlink ref="F149" r:id="rId19" display="https://podminky.urs.cz/item/CS_URS_2025_02/183403114"/>
    <hyperlink ref="F151" r:id="rId20" display="https://podminky.urs.cz/item/CS_URS_2025_02/183403161"/>
    <hyperlink ref="F153" r:id="rId21" display="https://podminky.urs.cz/item/CS_URS_2025_02/184813511"/>
    <hyperlink ref="F160" r:id="rId22" display="https://podminky.urs.cz/item/CS_URS_2025_02/564851113"/>
    <hyperlink ref="F162" r:id="rId23" display="https://podminky.urs.cz/item/CS_URS_2025_02/564861111"/>
    <hyperlink ref="F164" r:id="rId24" display="https://podminky.urs.cz/item/CS_URS_2025_02/564871016"/>
    <hyperlink ref="F168" r:id="rId25" display="https://podminky.urs.cz/item/CS_URS_2025_02/573451113"/>
    <hyperlink ref="F170" r:id="rId26" display="https://podminky.urs.cz/item/CS_URS_2025_02/574381112"/>
    <hyperlink ref="F174" r:id="rId27" display="https://podminky.urs.cz/item/CS_URS_2025_02/899132121"/>
    <hyperlink ref="F176" r:id="rId28" display="https://podminky.urs.cz/item/CS_URS_2025_02/899132212"/>
    <hyperlink ref="F179" r:id="rId29" display="https://podminky.urs.cz/item/CS_URS_2025_02/997221551"/>
    <hyperlink ref="F181" r:id="rId30" display="https://podminky.urs.cz/item/CS_URS_2025_02/997221559"/>
    <hyperlink ref="F184" r:id="rId31" display="https://podminky.urs.cz/item/CS_URS_2025_02/997221875"/>
    <hyperlink ref="F186" r:id="rId32" display="https://podminky.urs.cz/item/CS_URS_2025_02/997221873"/>
    <hyperlink ref="F189" r:id="rId33" display="https://podminky.urs.cz/item/CS_URS_2025_02/998225111"/>
    <hyperlink ref="F191" r:id="rId34" display="https://podminky.urs.cz/item/CS_URS_2025_02/998225191"/>
    <hyperlink ref="F195" r:id="rId35" display="https://podminky.urs.cz/item/CS_URS_2025_02/460742132"/>
    <hyperlink ref="F199" r:id="rId36" display="https://podminky.urs.cz/item/CS_URS_2025_02/46998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90</v>
      </c>
      <c r="L4" s="22"/>
      <c r="M4" s="114" t="s">
        <v>11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17</v>
      </c>
      <c r="L6" s="22"/>
    </row>
    <row r="7" s="1" customFormat="1" ht="16.5" customHeight="1">
      <c r="B7" s="22"/>
      <c r="E7" s="115" t="str">
        <f>'Rekapitulace stavby'!K6</f>
        <v>Rekonstrukce komunikací v lokalitě Vysoká, Psáry - Dolní Jirčany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91</v>
      </c>
      <c r="E8" s="38"/>
      <c r="F8" s="38"/>
      <c r="G8" s="38"/>
      <c r="H8" s="38"/>
      <c r="I8" s="38"/>
      <c r="J8" s="38"/>
      <c r="K8" s="38"/>
      <c r="L8" s="11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2" t="s">
        <v>364</v>
      </c>
      <c r="F9" s="38"/>
      <c r="G9" s="38"/>
      <c r="H9" s="38"/>
      <c r="I9" s="38"/>
      <c r="J9" s="38"/>
      <c r="K9" s="38"/>
      <c r="L9" s="116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116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19</v>
      </c>
      <c r="E11" s="38"/>
      <c r="F11" s="27" t="s">
        <v>3</v>
      </c>
      <c r="G11" s="38"/>
      <c r="H11" s="38"/>
      <c r="I11" s="32" t="s">
        <v>20</v>
      </c>
      <c r="J11" s="27" t="s">
        <v>3</v>
      </c>
      <c r="K11" s="38"/>
      <c r="L11" s="116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21</v>
      </c>
      <c r="E12" s="38"/>
      <c r="F12" s="27" t="s">
        <v>22</v>
      </c>
      <c r="G12" s="38"/>
      <c r="H12" s="38"/>
      <c r="I12" s="32" t="s">
        <v>23</v>
      </c>
      <c r="J12" s="64" t="str">
        <f>'Rekapitulace stavby'!AN8</f>
        <v>12. 9. 2025</v>
      </c>
      <c r="K12" s="38"/>
      <c r="L12" s="116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116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25</v>
      </c>
      <c r="E14" s="38"/>
      <c r="F14" s="38"/>
      <c r="G14" s="38"/>
      <c r="H14" s="38"/>
      <c r="I14" s="32" t="s">
        <v>26</v>
      </c>
      <c r="J14" s="27" t="s">
        <v>27</v>
      </c>
      <c r="K14" s="38"/>
      <c r="L14" s="116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28</v>
      </c>
      <c r="F15" s="38"/>
      <c r="G15" s="38"/>
      <c r="H15" s="38"/>
      <c r="I15" s="32" t="s">
        <v>29</v>
      </c>
      <c r="J15" s="27" t="s">
        <v>30</v>
      </c>
      <c r="K15" s="38"/>
      <c r="L15" s="11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116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31</v>
      </c>
      <c r="E17" s="38"/>
      <c r="F17" s="38"/>
      <c r="G17" s="38"/>
      <c r="H17" s="38"/>
      <c r="I17" s="32" t="s">
        <v>26</v>
      </c>
      <c r="J17" s="33" t="str">
        <f>'Rekapitulace stavby'!AN13</f>
        <v>Vyplň údaj</v>
      </c>
      <c r="K17" s="38"/>
      <c r="L17" s="116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29</v>
      </c>
      <c r="J18" s="33" t="str">
        <f>'Rekapitulace stavby'!AN14</f>
        <v>Vyplň údaj</v>
      </c>
      <c r="K18" s="38"/>
      <c r="L18" s="116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116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33</v>
      </c>
      <c r="E20" s="38"/>
      <c r="F20" s="38"/>
      <c r="G20" s="38"/>
      <c r="H20" s="38"/>
      <c r="I20" s="32" t="s">
        <v>26</v>
      </c>
      <c r="J20" s="27" t="s">
        <v>34</v>
      </c>
      <c r="K20" s="38"/>
      <c r="L20" s="116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35</v>
      </c>
      <c r="F21" s="38"/>
      <c r="G21" s="38"/>
      <c r="H21" s="38"/>
      <c r="I21" s="32" t="s">
        <v>29</v>
      </c>
      <c r="J21" s="27" t="s">
        <v>3</v>
      </c>
      <c r="K21" s="38"/>
      <c r="L21" s="116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116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37</v>
      </c>
      <c r="E23" s="38"/>
      <c r="F23" s="38"/>
      <c r="G23" s="38"/>
      <c r="H23" s="38"/>
      <c r="I23" s="32" t="s">
        <v>26</v>
      </c>
      <c r="J23" s="27" t="s">
        <v>38</v>
      </c>
      <c r="K23" s="38"/>
      <c r="L23" s="116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39</v>
      </c>
      <c r="F24" s="38"/>
      <c r="G24" s="38"/>
      <c r="H24" s="38"/>
      <c r="I24" s="32" t="s">
        <v>29</v>
      </c>
      <c r="J24" s="27" t="s">
        <v>3</v>
      </c>
      <c r="K24" s="38"/>
      <c r="L24" s="116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116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40</v>
      </c>
      <c r="E26" s="38"/>
      <c r="F26" s="38"/>
      <c r="G26" s="38"/>
      <c r="H26" s="38"/>
      <c r="I26" s="38"/>
      <c r="J26" s="38"/>
      <c r="K26" s="38"/>
      <c r="L26" s="116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17"/>
      <c r="B27" s="118"/>
      <c r="C27" s="117"/>
      <c r="D27" s="117"/>
      <c r="E27" s="36" t="s">
        <v>3</v>
      </c>
      <c r="F27" s="36"/>
      <c r="G27" s="36"/>
      <c r="H27" s="36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116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84"/>
      <c r="E29" s="84"/>
      <c r="F29" s="84"/>
      <c r="G29" s="84"/>
      <c r="H29" s="84"/>
      <c r="I29" s="84"/>
      <c r="J29" s="84"/>
      <c r="K29" s="84"/>
      <c r="L29" s="116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0" t="s">
        <v>42</v>
      </c>
      <c r="E30" s="38"/>
      <c r="F30" s="38"/>
      <c r="G30" s="38"/>
      <c r="H30" s="38"/>
      <c r="I30" s="38"/>
      <c r="J30" s="90">
        <f>ROUND(J84, 2)</f>
        <v>0</v>
      </c>
      <c r="K30" s="38"/>
      <c r="L30" s="116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84"/>
      <c r="E31" s="84"/>
      <c r="F31" s="84"/>
      <c r="G31" s="84"/>
      <c r="H31" s="84"/>
      <c r="I31" s="84"/>
      <c r="J31" s="84"/>
      <c r="K31" s="84"/>
      <c r="L31" s="116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44</v>
      </c>
      <c r="G32" s="38"/>
      <c r="H32" s="38"/>
      <c r="I32" s="43" t="s">
        <v>43</v>
      </c>
      <c r="J32" s="43" t="s">
        <v>45</v>
      </c>
      <c r="K32" s="38"/>
      <c r="L32" s="116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1" t="s">
        <v>46</v>
      </c>
      <c r="E33" s="32" t="s">
        <v>47</v>
      </c>
      <c r="F33" s="122">
        <f>ROUND((SUM(BE84:BE110)),  2)</f>
        <v>0</v>
      </c>
      <c r="G33" s="38"/>
      <c r="H33" s="38"/>
      <c r="I33" s="123">
        <v>0.20999999999999999</v>
      </c>
      <c r="J33" s="122">
        <f>ROUND(((SUM(BE84:BE110))*I33),  2)</f>
        <v>0</v>
      </c>
      <c r="K33" s="38"/>
      <c r="L33" s="116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48</v>
      </c>
      <c r="F34" s="122">
        <f>ROUND((SUM(BF84:BF110)),  2)</f>
        <v>0</v>
      </c>
      <c r="G34" s="38"/>
      <c r="H34" s="38"/>
      <c r="I34" s="123">
        <v>0.12</v>
      </c>
      <c r="J34" s="122">
        <f>ROUND(((SUM(BF84:BF110))*I34),  2)</f>
        <v>0</v>
      </c>
      <c r="K34" s="38"/>
      <c r="L34" s="116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49</v>
      </c>
      <c r="F35" s="122">
        <f>ROUND((SUM(BG84:BG110)),  2)</f>
        <v>0</v>
      </c>
      <c r="G35" s="38"/>
      <c r="H35" s="38"/>
      <c r="I35" s="123">
        <v>0.20999999999999999</v>
      </c>
      <c r="J35" s="122">
        <f>0</f>
        <v>0</v>
      </c>
      <c r="K35" s="38"/>
      <c r="L35" s="116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50</v>
      </c>
      <c r="F36" s="122">
        <f>ROUND((SUM(BH84:BH110)),  2)</f>
        <v>0</v>
      </c>
      <c r="G36" s="38"/>
      <c r="H36" s="38"/>
      <c r="I36" s="123">
        <v>0.12</v>
      </c>
      <c r="J36" s="122">
        <f>0</f>
        <v>0</v>
      </c>
      <c r="K36" s="38"/>
      <c r="L36" s="116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51</v>
      </c>
      <c r="F37" s="122">
        <f>ROUND((SUM(BI84:BI110)),  2)</f>
        <v>0</v>
      </c>
      <c r="G37" s="38"/>
      <c r="H37" s="38"/>
      <c r="I37" s="123">
        <v>0</v>
      </c>
      <c r="J37" s="122">
        <f>0</f>
        <v>0</v>
      </c>
      <c r="K37" s="38"/>
      <c r="L37" s="11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116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4"/>
      <c r="D39" s="125" t="s">
        <v>52</v>
      </c>
      <c r="E39" s="76"/>
      <c r="F39" s="76"/>
      <c r="G39" s="126" t="s">
        <v>53</v>
      </c>
      <c r="H39" s="127" t="s">
        <v>54</v>
      </c>
      <c r="I39" s="76"/>
      <c r="J39" s="128">
        <f>SUM(J30:J37)</f>
        <v>0</v>
      </c>
      <c r="K39" s="129"/>
      <c r="L39" s="116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116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116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93</v>
      </c>
      <c r="D45" s="38"/>
      <c r="E45" s="38"/>
      <c r="F45" s="38"/>
      <c r="G45" s="38"/>
      <c r="H45" s="38"/>
      <c r="I45" s="38"/>
      <c r="J45" s="38"/>
      <c r="K45" s="38"/>
      <c r="L45" s="116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116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17</v>
      </c>
      <c r="D47" s="38"/>
      <c r="E47" s="38"/>
      <c r="F47" s="38"/>
      <c r="G47" s="38"/>
      <c r="H47" s="38"/>
      <c r="I47" s="38"/>
      <c r="J47" s="38"/>
      <c r="K47" s="38"/>
      <c r="L47" s="116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38"/>
      <c r="D48" s="38"/>
      <c r="E48" s="115" t="str">
        <f>E7</f>
        <v>Rekonstrukce komunikací v lokalitě Vysoká, Psáry - Dolní Jirčany</v>
      </c>
      <c r="F48" s="32"/>
      <c r="G48" s="32"/>
      <c r="H48" s="32"/>
      <c r="I48" s="38"/>
      <c r="J48" s="38"/>
      <c r="K48" s="38"/>
      <c r="L48" s="116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91</v>
      </c>
      <c r="D49" s="38"/>
      <c r="E49" s="38"/>
      <c r="F49" s="38"/>
      <c r="G49" s="38"/>
      <c r="H49" s="38"/>
      <c r="I49" s="38"/>
      <c r="J49" s="38"/>
      <c r="K49" s="38"/>
      <c r="L49" s="11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38"/>
      <c r="D50" s="38"/>
      <c r="E50" s="62" t="str">
        <f>E9</f>
        <v>VON - Vedlejší a ostatní náklady</v>
      </c>
      <c r="F50" s="38"/>
      <c r="G50" s="38"/>
      <c r="H50" s="38"/>
      <c r="I50" s="38"/>
      <c r="J50" s="38"/>
      <c r="K50" s="38"/>
      <c r="L50" s="116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116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38"/>
      <c r="E52" s="38"/>
      <c r="F52" s="27" t="str">
        <f>F12</f>
        <v>Psáry</v>
      </c>
      <c r="G52" s="38"/>
      <c r="H52" s="38"/>
      <c r="I52" s="32" t="s">
        <v>23</v>
      </c>
      <c r="J52" s="64" t="str">
        <f>IF(J12="","",J12)</f>
        <v>12. 9. 2025</v>
      </c>
      <c r="K52" s="38"/>
      <c r="L52" s="116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116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38"/>
      <c r="E54" s="38"/>
      <c r="F54" s="27" t="str">
        <f>E15</f>
        <v>Obec Psáry</v>
      </c>
      <c r="G54" s="38"/>
      <c r="H54" s="38"/>
      <c r="I54" s="32" t="s">
        <v>33</v>
      </c>
      <c r="J54" s="36" t="str">
        <f>E21</f>
        <v>AllPlan Projekt s.r.o.</v>
      </c>
      <c r="K54" s="38"/>
      <c r="L54" s="116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38"/>
      <c r="E55" s="38"/>
      <c r="F55" s="27" t="str">
        <f>IF(E18="","",E18)</f>
        <v>Vyplň údaj</v>
      </c>
      <c r="G55" s="38"/>
      <c r="H55" s="38"/>
      <c r="I55" s="32" t="s">
        <v>37</v>
      </c>
      <c r="J55" s="36" t="str">
        <f>E24</f>
        <v>Václav Křišťál</v>
      </c>
      <c r="K55" s="38"/>
      <c r="L55" s="116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38"/>
      <c r="D56" s="38"/>
      <c r="E56" s="38"/>
      <c r="F56" s="38"/>
      <c r="G56" s="38"/>
      <c r="H56" s="38"/>
      <c r="I56" s="38"/>
      <c r="J56" s="38"/>
      <c r="K56" s="38"/>
      <c r="L56" s="116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30" t="s">
        <v>94</v>
      </c>
      <c r="D57" s="124"/>
      <c r="E57" s="124"/>
      <c r="F57" s="124"/>
      <c r="G57" s="124"/>
      <c r="H57" s="124"/>
      <c r="I57" s="124"/>
      <c r="J57" s="131" t="s">
        <v>95</v>
      </c>
      <c r="K57" s="124"/>
      <c r="L57" s="116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38"/>
      <c r="D58" s="38"/>
      <c r="E58" s="38"/>
      <c r="F58" s="38"/>
      <c r="G58" s="38"/>
      <c r="H58" s="38"/>
      <c r="I58" s="38"/>
      <c r="J58" s="38"/>
      <c r="K58" s="38"/>
      <c r="L58" s="116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32" t="s">
        <v>74</v>
      </c>
      <c r="D59" s="38"/>
      <c r="E59" s="38"/>
      <c r="F59" s="38"/>
      <c r="G59" s="38"/>
      <c r="H59" s="38"/>
      <c r="I59" s="38"/>
      <c r="J59" s="90">
        <f>J84</f>
        <v>0</v>
      </c>
      <c r="K59" s="38"/>
      <c r="L59" s="116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9" t="s">
        <v>96</v>
      </c>
    </row>
    <row r="60" s="9" customFormat="1" ht="24.96" customHeight="1">
      <c r="A60" s="9"/>
      <c r="B60" s="133"/>
      <c r="C60" s="9"/>
      <c r="D60" s="134" t="s">
        <v>365</v>
      </c>
      <c r="E60" s="135"/>
      <c r="F60" s="135"/>
      <c r="G60" s="135"/>
      <c r="H60" s="135"/>
      <c r="I60" s="135"/>
      <c r="J60" s="136">
        <f>J85</f>
        <v>0</v>
      </c>
      <c r="K60" s="9"/>
      <c r="L60" s="13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7"/>
      <c r="C61" s="10"/>
      <c r="D61" s="138" t="s">
        <v>366</v>
      </c>
      <c r="E61" s="139"/>
      <c r="F61" s="139"/>
      <c r="G61" s="139"/>
      <c r="H61" s="139"/>
      <c r="I61" s="139"/>
      <c r="J61" s="140">
        <f>J86</f>
        <v>0</v>
      </c>
      <c r="K61" s="10"/>
      <c r="L61" s="13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7"/>
      <c r="C62" s="10"/>
      <c r="D62" s="138" t="s">
        <v>367</v>
      </c>
      <c r="E62" s="139"/>
      <c r="F62" s="139"/>
      <c r="G62" s="139"/>
      <c r="H62" s="139"/>
      <c r="I62" s="139"/>
      <c r="J62" s="140">
        <f>J97</f>
        <v>0</v>
      </c>
      <c r="K62" s="10"/>
      <c r="L62" s="13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7"/>
      <c r="C63" s="10"/>
      <c r="D63" s="138" t="s">
        <v>368</v>
      </c>
      <c r="E63" s="139"/>
      <c r="F63" s="139"/>
      <c r="G63" s="139"/>
      <c r="H63" s="139"/>
      <c r="I63" s="139"/>
      <c r="J63" s="140">
        <f>J101</f>
        <v>0</v>
      </c>
      <c r="K63" s="10"/>
      <c r="L63" s="13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7"/>
      <c r="C64" s="10"/>
      <c r="D64" s="138" t="s">
        <v>369</v>
      </c>
      <c r="E64" s="139"/>
      <c r="F64" s="139"/>
      <c r="G64" s="139"/>
      <c r="H64" s="139"/>
      <c r="I64" s="139"/>
      <c r="J64" s="140">
        <f>J108</f>
        <v>0</v>
      </c>
      <c r="K64" s="10"/>
      <c r="L64" s="13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8"/>
      <c r="B65" s="39"/>
      <c r="C65" s="38"/>
      <c r="D65" s="38"/>
      <c r="E65" s="38"/>
      <c r="F65" s="38"/>
      <c r="G65" s="38"/>
      <c r="H65" s="38"/>
      <c r="I65" s="38"/>
      <c r="J65" s="38"/>
      <c r="K65" s="38"/>
      <c r="L65" s="116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116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116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105</v>
      </c>
      <c r="D71" s="38"/>
      <c r="E71" s="38"/>
      <c r="F71" s="38"/>
      <c r="G71" s="38"/>
      <c r="H71" s="38"/>
      <c r="I71" s="38"/>
      <c r="J71" s="38"/>
      <c r="K71" s="38"/>
      <c r="L71" s="116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38"/>
      <c r="D72" s="38"/>
      <c r="E72" s="38"/>
      <c r="F72" s="38"/>
      <c r="G72" s="38"/>
      <c r="H72" s="38"/>
      <c r="I72" s="38"/>
      <c r="J72" s="38"/>
      <c r="K72" s="38"/>
      <c r="L72" s="116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17</v>
      </c>
      <c r="D73" s="38"/>
      <c r="E73" s="38"/>
      <c r="F73" s="38"/>
      <c r="G73" s="38"/>
      <c r="H73" s="38"/>
      <c r="I73" s="38"/>
      <c r="J73" s="38"/>
      <c r="K73" s="38"/>
      <c r="L73" s="116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38"/>
      <c r="D74" s="38"/>
      <c r="E74" s="115" t="str">
        <f>E7</f>
        <v>Rekonstrukce komunikací v lokalitě Vysoká, Psáry - Dolní Jirčany</v>
      </c>
      <c r="F74" s="32"/>
      <c r="G74" s="32"/>
      <c r="H74" s="32"/>
      <c r="I74" s="38"/>
      <c r="J74" s="38"/>
      <c r="K74" s="38"/>
      <c r="L74" s="116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91</v>
      </c>
      <c r="D75" s="38"/>
      <c r="E75" s="38"/>
      <c r="F75" s="38"/>
      <c r="G75" s="38"/>
      <c r="H75" s="38"/>
      <c r="I75" s="38"/>
      <c r="J75" s="38"/>
      <c r="K75" s="38"/>
      <c r="L75" s="116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38"/>
      <c r="D76" s="38"/>
      <c r="E76" s="62" t="str">
        <f>E9</f>
        <v>VON - Vedlejší a ostatní náklady</v>
      </c>
      <c r="F76" s="38"/>
      <c r="G76" s="38"/>
      <c r="H76" s="38"/>
      <c r="I76" s="38"/>
      <c r="J76" s="38"/>
      <c r="K76" s="38"/>
      <c r="L76" s="116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38"/>
      <c r="D77" s="38"/>
      <c r="E77" s="38"/>
      <c r="F77" s="38"/>
      <c r="G77" s="38"/>
      <c r="H77" s="38"/>
      <c r="I77" s="38"/>
      <c r="J77" s="38"/>
      <c r="K77" s="38"/>
      <c r="L77" s="116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21</v>
      </c>
      <c r="D78" s="38"/>
      <c r="E78" s="38"/>
      <c r="F78" s="27" t="str">
        <f>F12</f>
        <v>Psáry</v>
      </c>
      <c r="G78" s="38"/>
      <c r="H78" s="38"/>
      <c r="I78" s="32" t="s">
        <v>23</v>
      </c>
      <c r="J78" s="64" t="str">
        <f>IF(J12="","",J12)</f>
        <v>12. 9. 2025</v>
      </c>
      <c r="K78" s="38"/>
      <c r="L78" s="116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38"/>
      <c r="D79" s="38"/>
      <c r="E79" s="38"/>
      <c r="F79" s="38"/>
      <c r="G79" s="38"/>
      <c r="H79" s="38"/>
      <c r="I79" s="38"/>
      <c r="J79" s="38"/>
      <c r="K79" s="38"/>
      <c r="L79" s="116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25</v>
      </c>
      <c r="D80" s="38"/>
      <c r="E80" s="38"/>
      <c r="F80" s="27" t="str">
        <f>E15</f>
        <v>Obec Psáry</v>
      </c>
      <c r="G80" s="38"/>
      <c r="H80" s="38"/>
      <c r="I80" s="32" t="s">
        <v>33</v>
      </c>
      <c r="J80" s="36" t="str">
        <f>E21</f>
        <v>AllPlan Projekt s.r.o.</v>
      </c>
      <c r="K80" s="38"/>
      <c r="L80" s="116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31</v>
      </c>
      <c r="D81" s="38"/>
      <c r="E81" s="38"/>
      <c r="F81" s="27" t="str">
        <f>IF(E18="","",E18)</f>
        <v>Vyplň údaj</v>
      </c>
      <c r="G81" s="38"/>
      <c r="H81" s="38"/>
      <c r="I81" s="32" t="s">
        <v>37</v>
      </c>
      <c r="J81" s="36" t="str">
        <f>E24</f>
        <v>Václav Křišťál</v>
      </c>
      <c r="K81" s="38"/>
      <c r="L81" s="116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0.32" customHeight="1">
      <c r="A82" s="38"/>
      <c r="B82" s="39"/>
      <c r="C82" s="38"/>
      <c r="D82" s="38"/>
      <c r="E82" s="38"/>
      <c r="F82" s="38"/>
      <c r="G82" s="38"/>
      <c r="H82" s="38"/>
      <c r="I82" s="38"/>
      <c r="J82" s="38"/>
      <c r="K82" s="38"/>
      <c r="L82" s="116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11" customFormat="1" ht="29.28" customHeight="1">
      <c r="A83" s="141"/>
      <c r="B83" s="142"/>
      <c r="C83" s="143" t="s">
        <v>106</v>
      </c>
      <c r="D83" s="144" t="s">
        <v>61</v>
      </c>
      <c r="E83" s="144" t="s">
        <v>57</v>
      </c>
      <c r="F83" s="144" t="s">
        <v>58</v>
      </c>
      <c r="G83" s="144" t="s">
        <v>107</v>
      </c>
      <c r="H83" s="144" t="s">
        <v>108</v>
      </c>
      <c r="I83" s="144" t="s">
        <v>109</v>
      </c>
      <c r="J83" s="144" t="s">
        <v>95</v>
      </c>
      <c r="K83" s="145" t="s">
        <v>110</v>
      </c>
      <c r="L83" s="146"/>
      <c r="M83" s="80" t="s">
        <v>3</v>
      </c>
      <c r="N83" s="81" t="s">
        <v>46</v>
      </c>
      <c r="O83" s="81" t="s">
        <v>111</v>
      </c>
      <c r="P83" s="81" t="s">
        <v>112</v>
      </c>
      <c r="Q83" s="81" t="s">
        <v>113</v>
      </c>
      <c r="R83" s="81" t="s">
        <v>114</v>
      </c>
      <c r="S83" s="81" t="s">
        <v>115</v>
      </c>
      <c r="T83" s="82" t="s">
        <v>116</v>
      </c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</row>
    <row r="84" s="2" customFormat="1" ht="22.8" customHeight="1">
      <c r="A84" s="38"/>
      <c r="B84" s="39"/>
      <c r="C84" s="87" t="s">
        <v>117</v>
      </c>
      <c r="D84" s="38"/>
      <c r="E84" s="38"/>
      <c r="F84" s="38"/>
      <c r="G84" s="38"/>
      <c r="H84" s="38"/>
      <c r="I84" s="38"/>
      <c r="J84" s="147">
        <f>BK84</f>
        <v>0</v>
      </c>
      <c r="K84" s="38"/>
      <c r="L84" s="39"/>
      <c r="M84" s="83"/>
      <c r="N84" s="68"/>
      <c r="O84" s="84"/>
      <c r="P84" s="148">
        <f>P85</f>
        <v>0</v>
      </c>
      <c r="Q84" s="84"/>
      <c r="R84" s="148">
        <f>R85</f>
        <v>0</v>
      </c>
      <c r="S84" s="84"/>
      <c r="T84" s="149">
        <f>T85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T84" s="19" t="s">
        <v>75</v>
      </c>
      <c r="AU84" s="19" t="s">
        <v>96</v>
      </c>
      <c r="BK84" s="150">
        <f>BK85</f>
        <v>0</v>
      </c>
    </row>
    <row r="85" s="12" customFormat="1" ht="25.92" customHeight="1">
      <c r="A85" s="12"/>
      <c r="B85" s="151"/>
      <c r="C85" s="12"/>
      <c r="D85" s="152" t="s">
        <v>75</v>
      </c>
      <c r="E85" s="153" t="s">
        <v>370</v>
      </c>
      <c r="F85" s="153" t="s">
        <v>371</v>
      </c>
      <c r="G85" s="12"/>
      <c r="H85" s="12"/>
      <c r="I85" s="154"/>
      <c r="J85" s="155">
        <f>BK85</f>
        <v>0</v>
      </c>
      <c r="K85" s="12"/>
      <c r="L85" s="151"/>
      <c r="M85" s="156"/>
      <c r="N85" s="157"/>
      <c r="O85" s="157"/>
      <c r="P85" s="158">
        <f>P86+P97+P101+P108</f>
        <v>0</v>
      </c>
      <c r="Q85" s="157"/>
      <c r="R85" s="158">
        <f>R86+R97+R101+R108</f>
        <v>0</v>
      </c>
      <c r="S85" s="157"/>
      <c r="T85" s="159">
        <f>T86+T97+T101+T108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2" t="s">
        <v>148</v>
      </c>
      <c r="AT85" s="160" t="s">
        <v>75</v>
      </c>
      <c r="AU85" s="160" t="s">
        <v>76</v>
      </c>
      <c r="AY85" s="152" t="s">
        <v>120</v>
      </c>
      <c r="BK85" s="161">
        <f>BK86+BK97+BK101+BK108</f>
        <v>0</v>
      </c>
    </row>
    <row r="86" s="12" customFormat="1" ht="22.8" customHeight="1">
      <c r="A86" s="12"/>
      <c r="B86" s="151"/>
      <c r="C86" s="12"/>
      <c r="D86" s="152" t="s">
        <v>75</v>
      </c>
      <c r="E86" s="162" t="s">
        <v>372</v>
      </c>
      <c r="F86" s="162" t="s">
        <v>373</v>
      </c>
      <c r="G86" s="12"/>
      <c r="H86" s="12"/>
      <c r="I86" s="154"/>
      <c r="J86" s="163">
        <f>BK86</f>
        <v>0</v>
      </c>
      <c r="K86" s="12"/>
      <c r="L86" s="151"/>
      <c r="M86" s="156"/>
      <c r="N86" s="157"/>
      <c r="O86" s="157"/>
      <c r="P86" s="158">
        <f>SUM(P87:P96)</f>
        <v>0</v>
      </c>
      <c r="Q86" s="157"/>
      <c r="R86" s="158">
        <f>SUM(R87:R96)</f>
        <v>0</v>
      </c>
      <c r="S86" s="157"/>
      <c r="T86" s="159">
        <f>SUM(T87:T96)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2" t="s">
        <v>148</v>
      </c>
      <c r="AT86" s="160" t="s">
        <v>75</v>
      </c>
      <c r="AU86" s="160" t="s">
        <v>84</v>
      </c>
      <c r="AY86" s="152" t="s">
        <v>120</v>
      </c>
      <c r="BK86" s="161">
        <f>SUM(BK87:BK96)</f>
        <v>0</v>
      </c>
    </row>
    <row r="87" s="2" customFormat="1" ht="16.5" customHeight="1">
      <c r="A87" s="38"/>
      <c r="B87" s="164"/>
      <c r="C87" s="165" t="s">
        <v>84</v>
      </c>
      <c r="D87" s="165" t="s">
        <v>122</v>
      </c>
      <c r="E87" s="166" t="s">
        <v>374</v>
      </c>
      <c r="F87" s="167" t="s">
        <v>375</v>
      </c>
      <c r="G87" s="168" t="s">
        <v>376</v>
      </c>
      <c r="H87" s="169">
        <v>1</v>
      </c>
      <c r="I87" s="170"/>
      <c r="J87" s="171">
        <f>ROUND(I87*H87,2)</f>
        <v>0</v>
      </c>
      <c r="K87" s="167" t="s">
        <v>126</v>
      </c>
      <c r="L87" s="39"/>
      <c r="M87" s="172" t="s">
        <v>3</v>
      </c>
      <c r="N87" s="173" t="s">
        <v>47</v>
      </c>
      <c r="O87" s="72"/>
      <c r="P87" s="174">
        <f>O87*H87</f>
        <v>0</v>
      </c>
      <c r="Q87" s="174">
        <v>0</v>
      </c>
      <c r="R87" s="174">
        <f>Q87*H87</f>
        <v>0</v>
      </c>
      <c r="S87" s="174">
        <v>0</v>
      </c>
      <c r="T87" s="175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76" t="s">
        <v>377</v>
      </c>
      <c r="AT87" s="176" t="s">
        <v>122</v>
      </c>
      <c r="AU87" s="176" t="s">
        <v>86</v>
      </c>
      <c r="AY87" s="19" t="s">
        <v>120</v>
      </c>
      <c r="BE87" s="177">
        <f>IF(N87="základní",J87,0)</f>
        <v>0</v>
      </c>
      <c r="BF87" s="177">
        <f>IF(N87="snížená",J87,0)</f>
        <v>0</v>
      </c>
      <c r="BG87" s="177">
        <f>IF(N87="zákl. přenesená",J87,0)</f>
        <v>0</v>
      </c>
      <c r="BH87" s="177">
        <f>IF(N87="sníž. přenesená",J87,0)</f>
        <v>0</v>
      </c>
      <c r="BI87" s="177">
        <f>IF(N87="nulová",J87,0)</f>
        <v>0</v>
      </c>
      <c r="BJ87" s="19" t="s">
        <v>84</v>
      </c>
      <c r="BK87" s="177">
        <f>ROUND(I87*H87,2)</f>
        <v>0</v>
      </c>
      <c r="BL87" s="19" t="s">
        <v>377</v>
      </c>
      <c r="BM87" s="176" t="s">
        <v>378</v>
      </c>
    </row>
    <row r="88" s="2" customFormat="1">
      <c r="A88" s="38"/>
      <c r="B88" s="39"/>
      <c r="C88" s="38"/>
      <c r="D88" s="178" t="s">
        <v>129</v>
      </c>
      <c r="E88" s="38"/>
      <c r="F88" s="179" t="s">
        <v>379</v>
      </c>
      <c r="G88" s="38"/>
      <c r="H88" s="38"/>
      <c r="I88" s="180"/>
      <c r="J88" s="38"/>
      <c r="K88" s="38"/>
      <c r="L88" s="39"/>
      <c r="M88" s="181"/>
      <c r="N88" s="182"/>
      <c r="O88" s="72"/>
      <c r="P88" s="72"/>
      <c r="Q88" s="72"/>
      <c r="R88" s="72"/>
      <c r="S88" s="72"/>
      <c r="T88" s="73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9" t="s">
        <v>129</v>
      </c>
      <c r="AU88" s="19" t="s">
        <v>86</v>
      </c>
    </row>
    <row r="89" s="2" customFormat="1" ht="16.5" customHeight="1">
      <c r="A89" s="38"/>
      <c r="B89" s="164"/>
      <c r="C89" s="165" t="s">
        <v>86</v>
      </c>
      <c r="D89" s="165" t="s">
        <v>122</v>
      </c>
      <c r="E89" s="166" t="s">
        <v>380</v>
      </c>
      <c r="F89" s="167" t="s">
        <v>381</v>
      </c>
      <c r="G89" s="168" t="s">
        <v>376</v>
      </c>
      <c r="H89" s="169">
        <v>1</v>
      </c>
      <c r="I89" s="170"/>
      <c r="J89" s="171">
        <f>ROUND(I89*H89,2)</f>
        <v>0</v>
      </c>
      <c r="K89" s="167" t="s">
        <v>126</v>
      </c>
      <c r="L89" s="39"/>
      <c r="M89" s="172" t="s">
        <v>3</v>
      </c>
      <c r="N89" s="173" t="s">
        <v>47</v>
      </c>
      <c r="O89" s="72"/>
      <c r="P89" s="174">
        <f>O89*H89</f>
        <v>0</v>
      </c>
      <c r="Q89" s="174">
        <v>0</v>
      </c>
      <c r="R89" s="174">
        <f>Q89*H89</f>
        <v>0</v>
      </c>
      <c r="S89" s="174">
        <v>0</v>
      </c>
      <c r="T89" s="175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176" t="s">
        <v>377</v>
      </c>
      <c r="AT89" s="176" t="s">
        <v>122</v>
      </c>
      <c r="AU89" s="176" t="s">
        <v>86</v>
      </c>
      <c r="AY89" s="19" t="s">
        <v>120</v>
      </c>
      <c r="BE89" s="177">
        <f>IF(N89="základní",J89,0)</f>
        <v>0</v>
      </c>
      <c r="BF89" s="177">
        <f>IF(N89="snížená",J89,0)</f>
        <v>0</v>
      </c>
      <c r="BG89" s="177">
        <f>IF(N89="zákl. přenesená",J89,0)</f>
        <v>0</v>
      </c>
      <c r="BH89" s="177">
        <f>IF(N89="sníž. přenesená",J89,0)</f>
        <v>0</v>
      </c>
      <c r="BI89" s="177">
        <f>IF(N89="nulová",J89,0)</f>
        <v>0</v>
      </c>
      <c r="BJ89" s="19" t="s">
        <v>84</v>
      </c>
      <c r="BK89" s="177">
        <f>ROUND(I89*H89,2)</f>
        <v>0</v>
      </c>
      <c r="BL89" s="19" t="s">
        <v>377</v>
      </c>
      <c r="BM89" s="176" t="s">
        <v>382</v>
      </c>
    </row>
    <row r="90" s="2" customFormat="1">
      <c r="A90" s="38"/>
      <c r="B90" s="39"/>
      <c r="C90" s="38"/>
      <c r="D90" s="178" t="s">
        <v>129</v>
      </c>
      <c r="E90" s="38"/>
      <c r="F90" s="179" t="s">
        <v>383</v>
      </c>
      <c r="G90" s="38"/>
      <c r="H90" s="38"/>
      <c r="I90" s="180"/>
      <c r="J90" s="38"/>
      <c r="K90" s="38"/>
      <c r="L90" s="39"/>
      <c r="M90" s="181"/>
      <c r="N90" s="182"/>
      <c r="O90" s="72"/>
      <c r="P90" s="72"/>
      <c r="Q90" s="72"/>
      <c r="R90" s="72"/>
      <c r="S90" s="72"/>
      <c r="T90" s="73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9" t="s">
        <v>129</v>
      </c>
      <c r="AU90" s="19" t="s">
        <v>86</v>
      </c>
    </row>
    <row r="91" s="2" customFormat="1" ht="16.5" customHeight="1">
      <c r="A91" s="38"/>
      <c r="B91" s="164"/>
      <c r="C91" s="165" t="s">
        <v>135</v>
      </c>
      <c r="D91" s="165" t="s">
        <v>122</v>
      </c>
      <c r="E91" s="166" t="s">
        <v>384</v>
      </c>
      <c r="F91" s="167" t="s">
        <v>385</v>
      </c>
      <c r="G91" s="168" t="s">
        <v>376</v>
      </c>
      <c r="H91" s="169">
        <v>1</v>
      </c>
      <c r="I91" s="170"/>
      <c r="J91" s="171">
        <f>ROUND(I91*H91,2)</f>
        <v>0</v>
      </c>
      <c r="K91" s="167" t="s">
        <v>126</v>
      </c>
      <c r="L91" s="39"/>
      <c r="M91" s="172" t="s">
        <v>3</v>
      </c>
      <c r="N91" s="173" t="s">
        <v>47</v>
      </c>
      <c r="O91" s="72"/>
      <c r="P91" s="174">
        <f>O91*H91</f>
        <v>0</v>
      </c>
      <c r="Q91" s="174">
        <v>0</v>
      </c>
      <c r="R91" s="174">
        <f>Q91*H91</f>
        <v>0</v>
      </c>
      <c r="S91" s="174">
        <v>0</v>
      </c>
      <c r="T91" s="175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76" t="s">
        <v>377</v>
      </c>
      <c r="AT91" s="176" t="s">
        <v>122</v>
      </c>
      <c r="AU91" s="176" t="s">
        <v>86</v>
      </c>
      <c r="AY91" s="19" t="s">
        <v>120</v>
      </c>
      <c r="BE91" s="177">
        <f>IF(N91="základní",J91,0)</f>
        <v>0</v>
      </c>
      <c r="BF91" s="177">
        <f>IF(N91="snížená",J91,0)</f>
        <v>0</v>
      </c>
      <c r="BG91" s="177">
        <f>IF(N91="zákl. přenesená",J91,0)</f>
        <v>0</v>
      </c>
      <c r="BH91" s="177">
        <f>IF(N91="sníž. přenesená",J91,0)</f>
        <v>0</v>
      </c>
      <c r="BI91" s="177">
        <f>IF(N91="nulová",J91,0)</f>
        <v>0</v>
      </c>
      <c r="BJ91" s="19" t="s">
        <v>84</v>
      </c>
      <c r="BK91" s="177">
        <f>ROUND(I91*H91,2)</f>
        <v>0</v>
      </c>
      <c r="BL91" s="19" t="s">
        <v>377</v>
      </c>
      <c r="BM91" s="176" t="s">
        <v>386</v>
      </c>
    </row>
    <row r="92" s="2" customFormat="1">
      <c r="A92" s="38"/>
      <c r="B92" s="39"/>
      <c r="C92" s="38"/>
      <c r="D92" s="178" t="s">
        <v>129</v>
      </c>
      <c r="E92" s="38"/>
      <c r="F92" s="179" t="s">
        <v>387</v>
      </c>
      <c r="G92" s="38"/>
      <c r="H92" s="38"/>
      <c r="I92" s="180"/>
      <c r="J92" s="38"/>
      <c r="K92" s="38"/>
      <c r="L92" s="39"/>
      <c r="M92" s="181"/>
      <c r="N92" s="182"/>
      <c r="O92" s="72"/>
      <c r="P92" s="72"/>
      <c r="Q92" s="72"/>
      <c r="R92" s="72"/>
      <c r="S92" s="72"/>
      <c r="T92" s="73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9" t="s">
        <v>129</v>
      </c>
      <c r="AU92" s="19" t="s">
        <v>86</v>
      </c>
    </row>
    <row r="93" s="2" customFormat="1" ht="16.5" customHeight="1">
      <c r="A93" s="38"/>
      <c r="B93" s="164"/>
      <c r="C93" s="165" t="s">
        <v>127</v>
      </c>
      <c r="D93" s="165" t="s">
        <v>122</v>
      </c>
      <c r="E93" s="166" t="s">
        <v>388</v>
      </c>
      <c r="F93" s="167" t="s">
        <v>389</v>
      </c>
      <c r="G93" s="168" t="s">
        <v>376</v>
      </c>
      <c r="H93" s="169">
        <v>1</v>
      </c>
      <c r="I93" s="170"/>
      <c r="J93" s="171">
        <f>ROUND(I93*H93,2)</f>
        <v>0</v>
      </c>
      <c r="K93" s="167" t="s">
        <v>126</v>
      </c>
      <c r="L93" s="39"/>
      <c r="M93" s="172" t="s">
        <v>3</v>
      </c>
      <c r="N93" s="173" t="s">
        <v>47</v>
      </c>
      <c r="O93" s="72"/>
      <c r="P93" s="174">
        <f>O93*H93</f>
        <v>0</v>
      </c>
      <c r="Q93" s="174">
        <v>0</v>
      </c>
      <c r="R93" s="174">
        <f>Q93*H93</f>
        <v>0</v>
      </c>
      <c r="S93" s="174">
        <v>0</v>
      </c>
      <c r="T93" s="175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176" t="s">
        <v>377</v>
      </c>
      <c r="AT93" s="176" t="s">
        <v>122</v>
      </c>
      <c r="AU93" s="176" t="s">
        <v>86</v>
      </c>
      <c r="AY93" s="19" t="s">
        <v>120</v>
      </c>
      <c r="BE93" s="177">
        <f>IF(N93="základní",J93,0)</f>
        <v>0</v>
      </c>
      <c r="BF93" s="177">
        <f>IF(N93="snížená",J93,0)</f>
        <v>0</v>
      </c>
      <c r="BG93" s="177">
        <f>IF(N93="zákl. přenesená",J93,0)</f>
        <v>0</v>
      </c>
      <c r="BH93" s="177">
        <f>IF(N93="sníž. přenesená",J93,0)</f>
        <v>0</v>
      </c>
      <c r="BI93" s="177">
        <f>IF(N93="nulová",J93,0)</f>
        <v>0</v>
      </c>
      <c r="BJ93" s="19" t="s">
        <v>84</v>
      </c>
      <c r="BK93" s="177">
        <f>ROUND(I93*H93,2)</f>
        <v>0</v>
      </c>
      <c r="BL93" s="19" t="s">
        <v>377</v>
      </c>
      <c r="BM93" s="176" t="s">
        <v>390</v>
      </c>
    </row>
    <row r="94" s="2" customFormat="1">
      <c r="A94" s="38"/>
      <c r="B94" s="39"/>
      <c r="C94" s="38"/>
      <c r="D94" s="178" t="s">
        <v>129</v>
      </c>
      <c r="E94" s="38"/>
      <c r="F94" s="179" t="s">
        <v>391</v>
      </c>
      <c r="G94" s="38"/>
      <c r="H94" s="38"/>
      <c r="I94" s="180"/>
      <c r="J94" s="38"/>
      <c r="K94" s="38"/>
      <c r="L94" s="39"/>
      <c r="M94" s="181"/>
      <c r="N94" s="182"/>
      <c r="O94" s="72"/>
      <c r="P94" s="72"/>
      <c r="Q94" s="72"/>
      <c r="R94" s="72"/>
      <c r="S94" s="72"/>
      <c r="T94" s="73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9" t="s">
        <v>129</v>
      </c>
      <c r="AU94" s="19" t="s">
        <v>86</v>
      </c>
    </row>
    <row r="95" s="2" customFormat="1" ht="16.5" customHeight="1">
      <c r="A95" s="38"/>
      <c r="B95" s="164"/>
      <c r="C95" s="165" t="s">
        <v>148</v>
      </c>
      <c r="D95" s="165" t="s">
        <v>122</v>
      </c>
      <c r="E95" s="166" t="s">
        <v>392</v>
      </c>
      <c r="F95" s="167" t="s">
        <v>393</v>
      </c>
      <c r="G95" s="168" t="s">
        <v>394</v>
      </c>
      <c r="H95" s="169">
        <v>20</v>
      </c>
      <c r="I95" s="170"/>
      <c r="J95" s="171">
        <f>ROUND(I95*H95,2)</f>
        <v>0</v>
      </c>
      <c r="K95" s="167" t="s">
        <v>126</v>
      </c>
      <c r="L95" s="39"/>
      <c r="M95" s="172" t="s">
        <v>3</v>
      </c>
      <c r="N95" s="173" t="s">
        <v>47</v>
      </c>
      <c r="O95" s="72"/>
      <c r="P95" s="174">
        <f>O95*H95</f>
        <v>0</v>
      </c>
      <c r="Q95" s="174">
        <v>0</v>
      </c>
      <c r="R95" s="174">
        <f>Q95*H95</f>
        <v>0</v>
      </c>
      <c r="S95" s="174">
        <v>0</v>
      </c>
      <c r="T95" s="175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176" t="s">
        <v>377</v>
      </c>
      <c r="AT95" s="176" t="s">
        <v>122</v>
      </c>
      <c r="AU95" s="176" t="s">
        <v>86</v>
      </c>
      <c r="AY95" s="19" t="s">
        <v>120</v>
      </c>
      <c r="BE95" s="177">
        <f>IF(N95="základní",J95,0)</f>
        <v>0</v>
      </c>
      <c r="BF95" s="177">
        <f>IF(N95="snížená",J95,0)</f>
        <v>0</v>
      </c>
      <c r="BG95" s="177">
        <f>IF(N95="zákl. přenesená",J95,0)</f>
        <v>0</v>
      </c>
      <c r="BH95" s="177">
        <f>IF(N95="sníž. přenesená",J95,0)</f>
        <v>0</v>
      </c>
      <c r="BI95" s="177">
        <f>IF(N95="nulová",J95,0)</f>
        <v>0</v>
      </c>
      <c r="BJ95" s="19" t="s">
        <v>84</v>
      </c>
      <c r="BK95" s="177">
        <f>ROUND(I95*H95,2)</f>
        <v>0</v>
      </c>
      <c r="BL95" s="19" t="s">
        <v>377</v>
      </c>
      <c r="BM95" s="176" t="s">
        <v>395</v>
      </c>
    </row>
    <row r="96" s="2" customFormat="1">
      <c r="A96" s="38"/>
      <c r="B96" s="39"/>
      <c r="C96" s="38"/>
      <c r="D96" s="178" t="s">
        <v>129</v>
      </c>
      <c r="E96" s="38"/>
      <c r="F96" s="179" t="s">
        <v>396</v>
      </c>
      <c r="G96" s="38"/>
      <c r="H96" s="38"/>
      <c r="I96" s="180"/>
      <c r="J96" s="38"/>
      <c r="K96" s="38"/>
      <c r="L96" s="39"/>
      <c r="M96" s="181"/>
      <c r="N96" s="182"/>
      <c r="O96" s="72"/>
      <c r="P96" s="72"/>
      <c r="Q96" s="72"/>
      <c r="R96" s="72"/>
      <c r="S96" s="72"/>
      <c r="T96" s="73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9" t="s">
        <v>129</v>
      </c>
      <c r="AU96" s="19" t="s">
        <v>86</v>
      </c>
    </row>
    <row r="97" s="12" customFormat="1" ht="22.8" customHeight="1">
      <c r="A97" s="12"/>
      <c r="B97" s="151"/>
      <c r="C97" s="12"/>
      <c r="D97" s="152" t="s">
        <v>75</v>
      </c>
      <c r="E97" s="162" t="s">
        <v>397</v>
      </c>
      <c r="F97" s="162" t="s">
        <v>398</v>
      </c>
      <c r="G97" s="12"/>
      <c r="H97" s="12"/>
      <c r="I97" s="154"/>
      <c r="J97" s="163">
        <f>BK97</f>
        <v>0</v>
      </c>
      <c r="K97" s="12"/>
      <c r="L97" s="151"/>
      <c r="M97" s="156"/>
      <c r="N97" s="157"/>
      <c r="O97" s="157"/>
      <c r="P97" s="158">
        <f>SUM(P98:P100)</f>
        <v>0</v>
      </c>
      <c r="Q97" s="157"/>
      <c r="R97" s="158">
        <f>SUM(R98:R100)</f>
        <v>0</v>
      </c>
      <c r="S97" s="157"/>
      <c r="T97" s="159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2" t="s">
        <v>148</v>
      </c>
      <c r="AT97" s="160" t="s">
        <v>75</v>
      </c>
      <c r="AU97" s="160" t="s">
        <v>84</v>
      </c>
      <c r="AY97" s="152" t="s">
        <v>120</v>
      </c>
      <c r="BK97" s="161">
        <f>SUM(BK98:BK100)</f>
        <v>0</v>
      </c>
    </row>
    <row r="98" s="2" customFormat="1" ht="16.5" customHeight="1">
      <c r="A98" s="38"/>
      <c r="B98" s="164"/>
      <c r="C98" s="165" t="s">
        <v>153</v>
      </c>
      <c r="D98" s="165" t="s">
        <v>122</v>
      </c>
      <c r="E98" s="166" t="s">
        <v>399</v>
      </c>
      <c r="F98" s="167" t="s">
        <v>398</v>
      </c>
      <c r="G98" s="168" t="s">
        <v>376</v>
      </c>
      <c r="H98" s="169">
        <v>1</v>
      </c>
      <c r="I98" s="170"/>
      <c r="J98" s="171">
        <f>ROUND(I98*H98,2)</f>
        <v>0</v>
      </c>
      <c r="K98" s="167" t="s">
        <v>126</v>
      </c>
      <c r="L98" s="39"/>
      <c r="M98" s="172" t="s">
        <v>3</v>
      </c>
      <c r="N98" s="173" t="s">
        <v>47</v>
      </c>
      <c r="O98" s="72"/>
      <c r="P98" s="174">
        <f>O98*H98</f>
        <v>0</v>
      </c>
      <c r="Q98" s="174">
        <v>0</v>
      </c>
      <c r="R98" s="174">
        <f>Q98*H98</f>
        <v>0</v>
      </c>
      <c r="S98" s="174">
        <v>0</v>
      </c>
      <c r="T98" s="175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176" t="s">
        <v>377</v>
      </c>
      <c r="AT98" s="176" t="s">
        <v>122</v>
      </c>
      <c r="AU98" s="176" t="s">
        <v>86</v>
      </c>
      <c r="AY98" s="19" t="s">
        <v>120</v>
      </c>
      <c r="BE98" s="177">
        <f>IF(N98="základní",J98,0)</f>
        <v>0</v>
      </c>
      <c r="BF98" s="177">
        <f>IF(N98="snížená",J98,0)</f>
        <v>0</v>
      </c>
      <c r="BG98" s="177">
        <f>IF(N98="zákl. přenesená",J98,0)</f>
        <v>0</v>
      </c>
      <c r="BH98" s="177">
        <f>IF(N98="sníž. přenesená",J98,0)</f>
        <v>0</v>
      </c>
      <c r="BI98" s="177">
        <f>IF(N98="nulová",J98,0)</f>
        <v>0</v>
      </c>
      <c r="BJ98" s="19" t="s">
        <v>84</v>
      </c>
      <c r="BK98" s="177">
        <f>ROUND(I98*H98,2)</f>
        <v>0</v>
      </c>
      <c r="BL98" s="19" t="s">
        <v>377</v>
      </c>
      <c r="BM98" s="176" t="s">
        <v>400</v>
      </c>
    </row>
    <row r="99" s="2" customFormat="1">
      <c r="A99" s="38"/>
      <c r="B99" s="39"/>
      <c r="C99" s="38"/>
      <c r="D99" s="178" t="s">
        <v>129</v>
      </c>
      <c r="E99" s="38"/>
      <c r="F99" s="179" t="s">
        <v>401</v>
      </c>
      <c r="G99" s="38"/>
      <c r="H99" s="38"/>
      <c r="I99" s="180"/>
      <c r="J99" s="38"/>
      <c r="K99" s="38"/>
      <c r="L99" s="39"/>
      <c r="M99" s="181"/>
      <c r="N99" s="182"/>
      <c r="O99" s="72"/>
      <c r="P99" s="72"/>
      <c r="Q99" s="72"/>
      <c r="R99" s="72"/>
      <c r="S99" s="72"/>
      <c r="T99" s="73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9" t="s">
        <v>129</v>
      </c>
      <c r="AU99" s="19" t="s">
        <v>86</v>
      </c>
    </row>
    <row r="100" s="2" customFormat="1">
      <c r="A100" s="38"/>
      <c r="B100" s="39"/>
      <c r="C100" s="38"/>
      <c r="D100" s="184" t="s">
        <v>402</v>
      </c>
      <c r="E100" s="38"/>
      <c r="F100" s="213" t="s">
        <v>403</v>
      </c>
      <c r="G100" s="38"/>
      <c r="H100" s="38"/>
      <c r="I100" s="180"/>
      <c r="J100" s="38"/>
      <c r="K100" s="38"/>
      <c r="L100" s="39"/>
      <c r="M100" s="181"/>
      <c r="N100" s="182"/>
      <c r="O100" s="72"/>
      <c r="P100" s="72"/>
      <c r="Q100" s="72"/>
      <c r="R100" s="72"/>
      <c r="S100" s="72"/>
      <c r="T100" s="73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9" t="s">
        <v>402</v>
      </c>
      <c r="AU100" s="19" t="s">
        <v>86</v>
      </c>
    </row>
    <row r="101" s="12" customFormat="1" ht="22.8" customHeight="1">
      <c r="A101" s="12"/>
      <c r="B101" s="151"/>
      <c r="C101" s="12"/>
      <c r="D101" s="152" t="s">
        <v>75</v>
      </c>
      <c r="E101" s="162" t="s">
        <v>404</v>
      </c>
      <c r="F101" s="162" t="s">
        <v>405</v>
      </c>
      <c r="G101" s="12"/>
      <c r="H101" s="12"/>
      <c r="I101" s="154"/>
      <c r="J101" s="163">
        <f>BK101</f>
        <v>0</v>
      </c>
      <c r="K101" s="12"/>
      <c r="L101" s="151"/>
      <c r="M101" s="156"/>
      <c r="N101" s="157"/>
      <c r="O101" s="157"/>
      <c r="P101" s="158">
        <f>SUM(P102:P107)</f>
        <v>0</v>
      </c>
      <c r="Q101" s="157"/>
      <c r="R101" s="158">
        <f>SUM(R102:R107)</f>
        <v>0</v>
      </c>
      <c r="S101" s="157"/>
      <c r="T101" s="159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2" t="s">
        <v>148</v>
      </c>
      <c r="AT101" s="160" t="s">
        <v>75</v>
      </c>
      <c r="AU101" s="160" t="s">
        <v>84</v>
      </c>
      <c r="AY101" s="152" t="s">
        <v>120</v>
      </c>
      <c r="BK101" s="161">
        <f>SUM(BK102:BK107)</f>
        <v>0</v>
      </c>
    </row>
    <row r="102" s="2" customFormat="1" ht="16.5" customHeight="1">
      <c r="A102" s="38"/>
      <c r="B102" s="164"/>
      <c r="C102" s="165" t="s">
        <v>158</v>
      </c>
      <c r="D102" s="165" t="s">
        <v>122</v>
      </c>
      <c r="E102" s="166" t="s">
        <v>406</v>
      </c>
      <c r="F102" s="167" t="s">
        <v>407</v>
      </c>
      <c r="G102" s="168" t="s">
        <v>258</v>
      </c>
      <c r="H102" s="169">
        <v>10</v>
      </c>
      <c r="I102" s="170"/>
      <c r="J102" s="171">
        <f>ROUND(I102*H102,2)</f>
        <v>0</v>
      </c>
      <c r="K102" s="167" t="s">
        <v>126</v>
      </c>
      <c r="L102" s="39"/>
      <c r="M102" s="172" t="s">
        <v>3</v>
      </c>
      <c r="N102" s="173" t="s">
        <v>47</v>
      </c>
      <c r="O102" s="72"/>
      <c r="P102" s="174">
        <f>O102*H102</f>
        <v>0</v>
      </c>
      <c r="Q102" s="174">
        <v>0</v>
      </c>
      <c r="R102" s="174">
        <f>Q102*H102</f>
        <v>0</v>
      </c>
      <c r="S102" s="174">
        <v>0</v>
      </c>
      <c r="T102" s="175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176" t="s">
        <v>377</v>
      </c>
      <c r="AT102" s="176" t="s">
        <v>122</v>
      </c>
      <c r="AU102" s="176" t="s">
        <v>86</v>
      </c>
      <c r="AY102" s="19" t="s">
        <v>120</v>
      </c>
      <c r="BE102" s="177">
        <f>IF(N102="základní",J102,0)</f>
        <v>0</v>
      </c>
      <c r="BF102" s="177">
        <f>IF(N102="snížená",J102,0)</f>
        <v>0</v>
      </c>
      <c r="BG102" s="177">
        <f>IF(N102="zákl. přenesená",J102,0)</f>
        <v>0</v>
      </c>
      <c r="BH102" s="177">
        <f>IF(N102="sníž. přenesená",J102,0)</f>
        <v>0</v>
      </c>
      <c r="BI102" s="177">
        <f>IF(N102="nulová",J102,0)</f>
        <v>0</v>
      </c>
      <c r="BJ102" s="19" t="s">
        <v>84</v>
      </c>
      <c r="BK102" s="177">
        <f>ROUND(I102*H102,2)</f>
        <v>0</v>
      </c>
      <c r="BL102" s="19" t="s">
        <v>377</v>
      </c>
      <c r="BM102" s="176" t="s">
        <v>408</v>
      </c>
    </row>
    <row r="103" s="2" customFormat="1">
      <c r="A103" s="38"/>
      <c r="B103" s="39"/>
      <c r="C103" s="38"/>
      <c r="D103" s="178" t="s">
        <v>129</v>
      </c>
      <c r="E103" s="38"/>
      <c r="F103" s="179" t="s">
        <v>409</v>
      </c>
      <c r="G103" s="38"/>
      <c r="H103" s="38"/>
      <c r="I103" s="180"/>
      <c r="J103" s="38"/>
      <c r="K103" s="38"/>
      <c r="L103" s="39"/>
      <c r="M103" s="181"/>
      <c r="N103" s="182"/>
      <c r="O103" s="72"/>
      <c r="P103" s="72"/>
      <c r="Q103" s="72"/>
      <c r="R103" s="72"/>
      <c r="S103" s="72"/>
      <c r="T103" s="73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9" t="s">
        <v>129</v>
      </c>
      <c r="AU103" s="19" t="s">
        <v>86</v>
      </c>
    </row>
    <row r="104" s="14" customFormat="1">
      <c r="A104" s="14"/>
      <c r="B104" s="192"/>
      <c r="C104" s="14"/>
      <c r="D104" s="184" t="s">
        <v>145</v>
      </c>
      <c r="E104" s="193" t="s">
        <v>3</v>
      </c>
      <c r="F104" s="194" t="s">
        <v>410</v>
      </c>
      <c r="G104" s="14"/>
      <c r="H104" s="193" t="s">
        <v>3</v>
      </c>
      <c r="I104" s="195"/>
      <c r="J104" s="14"/>
      <c r="K104" s="14"/>
      <c r="L104" s="192"/>
      <c r="M104" s="196"/>
      <c r="N104" s="197"/>
      <c r="O104" s="197"/>
      <c r="P104" s="197"/>
      <c r="Q104" s="197"/>
      <c r="R104" s="197"/>
      <c r="S104" s="197"/>
      <c r="T104" s="19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93" t="s">
        <v>145</v>
      </c>
      <c r="AU104" s="193" t="s">
        <v>86</v>
      </c>
      <c r="AV104" s="14" t="s">
        <v>84</v>
      </c>
      <c r="AW104" s="14" t="s">
        <v>36</v>
      </c>
      <c r="AX104" s="14" t="s">
        <v>76</v>
      </c>
      <c r="AY104" s="193" t="s">
        <v>120</v>
      </c>
    </row>
    <row r="105" s="13" customFormat="1">
      <c r="A105" s="13"/>
      <c r="B105" s="183"/>
      <c r="C105" s="13"/>
      <c r="D105" s="184" t="s">
        <v>145</v>
      </c>
      <c r="E105" s="185" t="s">
        <v>3</v>
      </c>
      <c r="F105" s="186" t="s">
        <v>148</v>
      </c>
      <c r="G105" s="13"/>
      <c r="H105" s="187">
        <v>5</v>
      </c>
      <c r="I105" s="188"/>
      <c r="J105" s="13"/>
      <c r="K105" s="13"/>
      <c r="L105" s="183"/>
      <c r="M105" s="189"/>
      <c r="N105" s="190"/>
      <c r="O105" s="190"/>
      <c r="P105" s="190"/>
      <c r="Q105" s="190"/>
      <c r="R105" s="190"/>
      <c r="S105" s="190"/>
      <c r="T105" s="19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5" t="s">
        <v>145</v>
      </c>
      <c r="AU105" s="185" t="s">
        <v>86</v>
      </c>
      <c r="AV105" s="13" t="s">
        <v>86</v>
      </c>
      <c r="AW105" s="13" t="s">
        <v>36</v>
      </c>
      <c r="AX105" s="13" t="s">
        <v>76</v>
      </c>
      <c r="AY105" s="185" t="s">
        <v>120</v>
      </c>
    </row>
    <row r="106" s="14" customFormat="1">
      <c r="A106" s="14"/>
      <c r="B106" s="192"/>
      <c r="C106" s="14"/>
      <c r="D106" s="184" t="s">
        <v>145</v>
      </c>
      <c r="E106" s="193" t="s">
        <v>3</v>
      </c>
      <c r="F106" s="194" t="s">
        <v>411</v>
      </c>
      <c r="G106" s="14"/>
      <c r="H106" s="193" t="s">
        <v>3</v>
      </c>
      <c r="I106" s="195"/>
      <c r="J106" s="14"/>
      <c r="K106" s="14"/>
      <c r="L106" s="192"/>
      <c r="M106" s="196"/>
      <c r="N106" s="197"/>
      <c r="O106" s="197"/>
      <c r="P106" s="197"/>
      <c r="Q106" s="197"/>
      <c r="R106" s="197"/>
      <c r="S106" s="197"/>
      <c r="T106" s="19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3" t="s">
        <v>145</v>
      </c>
      <c r="AU106" s="193" t="s">
        <v>86</v>
      </c>
      <c r="AV106" s="14" t="s">
        <v>84</v>
      </c>
      <c r="AW106" s="14" t="s">
        <v>36</v>
      </c>
      <c r="AX106" s="14" t="s">
        <v>76</v>
      </c>
      <c r="AY106" s="193" t="s">
        <v>120</v>
      </c>
    </row>
    <row r="107" s="13" customFormat="1">
      <c r="A107" s="13"/>
      <c r="B107" s="183"/>
      <c r="C107" s="13"/>
      <c r="D107" s="184" t="s">
        <v>145</v>
      </c>
      <c r="E107" s="185" t="s">
        <v>3</v>
      </c>
      <c r="F107" s="186" t="s">
        <v>148</v>
      </c>
      <c r="G107" s="13"/>
      <c r="H107" s="187">
        <v>5</v>
      </c>
      <c r="I107" s="188"/>
      <c r="J107" s="13"/>
      <c r="K107" s="13"/>
      <c r="L107" s="183"/>
      <c r="M107" s="189"/>
      <c r="N107" s="190"/>
      <c r="O107" s="190"/>
      <c r="P107" s="190"/>
      <c r="Q107" s="190"/>
      <c r="R107" s="190"/>
      <c r="S107" s="190"/>
      <c r="T107" s="19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5" t="s">
        <v>145</v>
      </c>
      <c r="AU107" s="185" t="s">
        <v>86</v>
      </c>
      <c r="AV107" s="13" t="s">
        <v>86</v>
      </c>
      <c r="AW107" s="13" t="s">
        <v>36</v>
      </c>
      <c r="AX107" s="13" t="s">
        <v>76</v>
      </c>
      <c r="AY107" s="185" t="s">
        <v>120</v>
      </c>
    </row>
    <row r="108" s="12" customFormat="1" ht="22.8" customHeight="1">
      <c r="A108" s="12"/>
      <c r="B108" s="151"/>
      <c r="C108" s="12"/>
      <c r="D108" s="152" t="s">
        <v>75</v>
      </c>
      <c r="E108" s="162" t="s">
        <v>412</v>
      </c>
      <c r="F108" s="162" t="s">
        <v>413</v>
      </c>
      <c r="G108" s="12"/>
      <c r="H108" s="12"/>
      <c r="I108" s="154"/>
      <c r="J108" s="163">
        <f>BK108</f>
        <v>0</v>
      </c>
      <c r="K108" s="12"/>
      <c r="L108" s="151"/>
      <c r="M108" s="156"/>
      <c r="N108" s="157"/>
      <c r="O108" s="157"/>
      <c r="P108" s="158">
        <f>SUM(P109:P110)</f>
        <v>0</v>
      </c>
      <c r="Q108" s="157"/>
      <c r="R108" s="158">
        <f>SUM(R109:R110)</f>
        <v>0</v>
      </c>
      <c r="S108" s="157"/>
      <c r="T108" s="159">
        <f>SUM(T109:T110)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2" t="s">
        <v>148</v>
      </c>
      <c r="AT108" s="160" t="s">
        <v>75</v>
      </c>
      <c r="AU108" s="160" t="s">
        <v>84</v>
      </c>
      <c r="AY108" s="152" t="s">
        <v>120</v>
      </c>
      <c r="BK108" s="161">
        <f>SUM(BK109:BK110)</f>
        <v>0</v>
      </c>
    </row>
    <row r="109" s="2" customFormat="1" ht="16.5" customHeight="1">
      <c r="A109" s="38"/>
      <c r="B109" s="164"/>
      <c r="C109" s="165" t="s">
        <v>166</v>
      </c>
      <c r="D109" s="165" t="s">
        <v>122</v>
      </c>
      <c r="E109" s="166" t="s">
        <v>414</v>
      </c>
      <c r="F109" s="167" t="s">
        <v>415</v>
      </c>
      <c r="G109" s="168" t="s">
        <v>394</v>
      </c>
      <c r="H109" s="169">
        <v>10</v>
      </c>
      <c r="I109" s="170"/>
      <c r="J109" s="171">
        <f>ROUND(I109*H109,2)</f>
        <v>0</v>
      </c>
      <c r="K109" s="167" t="s">
        <v>126</v>
      </c>
      <c r="L109" s="39"/>
      <c r="M109" s="172" t="s">
        <v>3</v>
      </c>
      <c r="N109" s="173" t="s">
        <v>47</v>
      </c>
      <c r="O109" s="72"/>
      <c r="P109" s="174">
        <f>O109*H109</f>
        <v>0</v>
      </c>
      <c r="Q109" s="174">
        <v>0</v>
      </c>
      <c r="R109" s="174">
        <f>Q109*H109</f>
        <v>0</v>
      </c>
      <c r="S109" s="174">
        <v>0</v>
      </c>
      <c r="T109" s="175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176" t="s">
        <v>377</v>
      </c>
      <c r="AT109" s="176" t="s">
        <v>122</v>
      </c>
      <c r="AU109" s="176" t="s">
        <v>86</v>
      </c>
      <c r="AY109" s="19" t="s">
        <v>120</v>
      </c>
      <c r="BE109" s="177">
        <f>IF(N109="základní",J109,0)</f>
        <v>0</v>
      </c>
      <c r="BF109" s="177">
        <f>IF(N109="snížená",J109,0)</f>
        <v>0</v>
      </c>
      <c r="BG109" s="177">
        <f>IF(N109="zákl. přenesená",J109,0)</f>
        <v>0</v>
      </c>
      <c r="BH109" s="177">
        <f>IF(N109="sníž. přenesená",J109,0)</f>
        <v>0</v>
      </c>
      <c r="BI109" s="177">
        <f>IF(N109="nulová",J109,0)</f>
        <v>0</v>
      </c>
      <c r="BJ109" s="19" t="s">
        <v>84</v>
      </c>
      <c r="BK109" s="177">
        <f>ROUND(I109*H109,2)</f>
        <v>0</v>
      </c>
      <c r="BL109" s="19" t="s">
        <v>377</v>
      </c>
      <c r="BM109" s="176" t="s">
        <v>416</v>
      </c>
    </row>
    <row r="110" s="2" customFormat="1">
      <c r="A110" s="38"/>
      <c r="B110" s="39"/>
      <c r="C110" s="38"/>
      <c r="D110" s="178" t="s">
        <v>129</v>
      </c>
      <c r="E110" s="38"/>
      <c r="F110" s="179" t="s">
        <v>417</v>
      </c>
      <c r="G110" s="38"/>
      <c r="H110" s="38"/>
      <c r="I110" s="180"/>
      <c r="J110" s="38"/>
      <c r="K110" s="38"/>
      <c r="L110" s="39"/>
      <c r="M110" s="209"/>
      <c r="N110" s="210"/>
      <c r="O110" s="211"/>
      <c r="P110" s="211"/>
      <c r="Q110" s="211"/>
      <c r="R110" s="211"/>
      <c r="S110" s="211"/>
      <c r="T110" s="212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9" t="s">
        <v>129</v>
      </c>
      <c r="AU110" s="19" t="s">
        <v>86</v>
      </c>
    </row>
    <row r="111" s="2" customFormat="1" ht="6.96" customHeight="1">
      <c r="A111" s="38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39"/>
      <c r="M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</sheetData>
  <autoFilter ref="C83:K110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012164000"/>
    <hyperlink ref="F90" r:id="rId2" display="https://podminky.urs.cz/item/CS_URS_2025_02/012234000"/>
    <hyperlink ref="F92" r:id="rId3" display="https://podminky.urs.cz/item/CS_URS_2025_02/012434000"/>
    <hyperlink ref="F94" r:id="rId4" display="https://podminky.urs.cz/item/CS_URS_2025_02/012444000"/>
    <hyperlink ref="F96" r:id="rId5" display="https://podminky.urs.cz/item/CS_URS_2025_02/013254000"/>
    <hyperlink ref="F99" r:id="rId6" display="https://podminky.urs.cz/item/CS_URS_2025_02/030001000"/>
    <hyperlink ref="F103" r:id="rId7" display="https://podminky.urs.cz/item/CS_URS_2025_02/043134000"/>
    <hyperlink ref="F110" r:id="rId8" display="https://podminky.urs.cz/item/CS_URS_2025_02/072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4" customWidth="1"/>
    <col min="2" max="2" width="1.667969" style="214" customWidth="1"/>
    <col min="3" max="4" width="5" style="214" customWidth="1"/>
    <col min="5" max="5" width="11.66016" style="214" customWidth="1"/>
    <col min="6" max="6" width="9.160156" style="214" customWidth="1"/>
    <col min="7" max="7" width="5" style="214" customWidth="1"/>
    <col min="8" max="8" width="77.83203" style="214" customWidth="1"/>
    <col min="9" max="10" width="20" style="214" customWidth="1"/>
    <col min="11" max="11" width="1.667969" style="214" customWidth="1"/>
  </cols>
  <sheetData>
    <row r="1" s="1" customFormat="1" ht="37.5" customHeight="1"/>
    <row r="2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="15" customFormat="1" ht="45" customHeight="1">
      <c r="B3" s="218"/>
      <c r="C3" s="219" t="s">
        <v>418</v>
      </c>
      <c r="D3" s="219"/>
      <c r="E3" s="219"/>
      <c r="F3" s="219"/>
      <c r="G3" s="219"/>
      <c r="H3" s="219"/>
      <c r="I3" s="219"/>
      <c r="J3" s="219"/>
      <c r="K3" s="220"/>
    </row>
    <row r="4" s="1" customFormat="1" ht="25.5" customHeight="1">
      <c r="B4" s="221"/>
      <c r="C4" s="222" t="s">
        <v>419</v>
      </c>
      <c r="D4" s="222"/>
      <c r="E4" s="222"/>
      <c r="F4" s="222"/>
      <c r="G4" s="222"/>
      <c r="H4" s="222"/>
      <c r="I4" s="222"/>
      <c r="J4" s="222"/>
      <c r="K4" s="223"/>
    </row>
    <row r="5" s="1" customFormat="1" ht="5.25" customHeight="1">
      <c r="B5" s="221"/>
      <c r="C5" s="224"/>
      <c r="D5" s="224"/>
      <c r="E5" s="224"/>
      <c r="F5" s="224"/>
      <c r="G5" s="224"/>
      <c r="H5" s="224"/>
      <c r="I5" s="224"/>
      <c r="J5" s="224"/>
      <c r="K5" s="223"/>
    </row>
    <row r="6" s="1" customFormat="1" ht="15" customHeight="1">
      <c r="B6" s="221"/>
      <c r="C6" s="225" t="s">
        <v>420</v>
      </c>
      <c r="D6" s="225"/>
      <c r="E6" s="225"/>
      <c r="F6" s="225"/>
      <c r="G6" s="225"/>
      <c r="H6" s="225"/>
      <c r="I6" s="225"/>
      <c r="J6" s="225"/>
      <c r="K6" s="223"/>
    </row>
    <row r="7" s="1" customFormat="1" ht="15" customHeight="1">
      <c r="B7" s="226"/>
      <c r="C7" s="225" t="s">
        <v>421</v>
      </c>
      <c r="D7" s="225"/>
      <c r="E7" s="225"/>
      <c r="F7" s="225"/>
      <c r="G7" s="225"/>
      <c r="H7" s="225"/>
      <c r="I7" s="225"/>
      <c r="J7" s="225"/>
      <c r="K7" s="223"/>
    </row>
    <row r="8" s="1" customFormat="1" ht="12.75" customHeight="1">
      <c r="B8" s="226"/>
      <c r="C8" s="225"/>
      <c r="D8" s="225"/>
      <c r="E8" s="225"/>
      <c r="F8" s="225"/>
      <c r="G8" s="225"/>
      <c r="H8" s="225"/>
      <c r="I8" s="225"/>
      <c r="J8" s="225"/>
      <c r="K8" s="223"/>
    </row>
    <row r="9" s="1" customFormat="1" ht="15" customHeight="1">
      <c r="B9" s="226"/>
      <c r="C9" s="225" t="s">
        <v>422</v>
      </c>
      <c r="D9" s="225"/>
      <c r="E9" s="225"/>
      <c r="F9" s="225"/>
      <c r="G9" s="225"/>
      <c r="H9" s="225"/>
      <c r="I9" s="225"/>
      <c r="J9" s="225"/>
      <c r="K9" s="223"/>
    </row>
    <row r="10" s="1" customFormat="1" ht="15" customHeight="1">
      <c r="B10" s="226"/>
      <c r="C10" s="225"/>
      <c r="D10" s="225" t="s">
        <v>423</v>
      </c>
      <c r="E10" s="225"/>
      <c r="F10" s="225"/>
      <c r="G10" s="225"/>
      <c r="H10" s="225"/>
      <c r="I10" s="225"/>
      <c r="J10" s="225"/>
      <c r="K10" s="223"/>
    </row>
    <row r="11" s="1" customFormat="1" ht="15" customHeight="1">
      <c r="B11" s="226"/>
      <c r="C11" s="227"/>
      <c r="D11" s="225" t="s">
        <v>424</v>
      </c>
      <c r="E11" s="225"/>
      <c r="F11" s="225"/>
      <c r="G11" s="225"/>
      <c r="H11" s="225"/>
      <c r="I11" s="225"/>
      <c r="J11" s="225"/>
      <c r="K11" s="223"/>
    </row>
    <row r="12" s="1" customFormat="1" ht="15" customHeight="1">
      <c r="B12" s="226"/>
      <c r="C12" s="227"/>
      <c r="D12" s="225"/>
      <c r="E12" s="225"/>
      <c r="F12" s="225"/>
      <c r="G12" s="225"/>
      <c r="H12" s="225"/>
      <c r="I12" s="225"/>
      <c r="J12" s="225"/>
      <c r="K12" s="223"/>
    </row>
    <row r="13" s="1" customFormat="1" ht="15" customHeight="1">
      <c r="B13" s="226"/>
      <c r="C13" s="227"/>
      <c r="D13" s="228" t="s">
        <v>425</v>
      </c>
      <c r="E13" s="225"/>
      <c r="F13" s="225"/>
      <c r="G13" s="225"/>
      <c r="H13" s="225"/>
      <c r="I13" s="225"/>
      <c r="J13" s="225"/>
      <c r="K13" s="223"/>
    </row>
    <row r="14" s="1" customFormat="1" ht="12.75" customHeight="1">
      <c r="B14" s="226"/>
      <c r="C14" s="227"/>
      <c r="D14" s="227"/>
      <c r="E14" s="227"/>
      <c r="F14" s="227"/>
      <c r="G14" s="227"/>
      <c r="H14" s="227"/>
      <c r="I14" s="227"/>
      <c r="J14" s="227"/>
      <c r="K14" s="223"/>
    </row>
    <row r="15" s="1" customFormat="1" ht="15" customHeight="1">
      <c r="B15" s="226"/>
      <c r="C15" s="227"/>
      <c r="D15" s="225" t="s">
        <v>426</v>
      </c>
      <c r="E15" s="225"/>
      <c r="F15" s="225"/>
      <c r="G15" s="225"/>
      <c r="H15" s="225"/>
      <c r="I15" s="225"/>
      <c r="J15" s="225"/>
      <c r="K15" s="223"/>
    </row>
    <row r="16" s="1" customFormat="1" ht="15" customHeight="1">
      <c r="B16" s="226"/>
      <c r="C16" s="227"/>
      <c r="D16" s="225" t="s">
        <v>427</v>
      </c>
      <c r="E16" s="225"/>
      <c r="F16" s="225"/>
      <c r="G16" s="225"/>
      <c r="H16" s="225"/>
      <c r="I16" s="225"/>
      <c r="J16" s="225"/>
      <c r="K16" s="223"/>
    </row>
    <row r="17" s="1" customFormat="1" ht="15" customHeight="1">
      <c r="B17" s="226"/>
      <c r="C17" s="227"/>
      <c r="D17" s="225" t="s">
        <v>428</v>
      </c>
      <c r="E17" s="225"/>
      <c r="F17" s="225"/>
      <c r="G17" s="225"/>
      <c r="H17" s="225"/>
      <c r="I17" s="225"/>
      <c r="J17" s="225"/>
      <c r="K17" s="223"/>
    </row>
    <row r="18" s="1" customFormat="1" ht="15" customHeight="1">
      <c r="B18" s="226"/>
      <c r="C18" s="227"/>
      <c r="D18" s="227"/>
      <c r="E18" s="229" t="s">
        <v>83</v>
      </c>
      <c r="F18" s="225" t="s">
        <v>429</v>
      </c>
      <c r="G18" s="225"/>
      <c r="H18" s="225"/>
      <c r="I18" s="225"/>
      <c r="J18" s="225"/>
      <c r="K18" s="223"/>
    </row>
    <row r="19" s="1" customFormat="1" ht="15" customHeight="1">
      <c r="B19" s="226"/>
      <c r="C19" s="227"/>
      <c r="D19" s="227"/>
      <c r="E19" s="229" t="s">
        <v>430</v>
      </c>
      <c r="F19" s="225" t="s">
        <v>431</v>
      </c>
      <c r="G19" s="225"/>
      <c r="H19" s="225"/>
      <c r="I19" s="225"/>
      <c r="J19" s="225"/>
      <c r="K19" s="223"/>
    </row>
    <row r="20" s="1" customFormat="1" ht="15" customHeight="1">
      <c r="B20" s="226"/>
      <c r="C20" s="227"/>
      <c r="D20" s="227"/>
      <c r="E20" s="229" t="s">
        <v>432</v>
      </c>
      <c r="F20" s="225" t="s">
        <v>433</v>
      </c>
      <c r="G20" s="225"/>
      <c r="H20" s="225"/>
      <c r="I20" s="225"/>
      <c r="J20" s="225"/>
      <c r="K20" s="223"/>
    </row>
    <row r="21" s="1" customFormat="1" ht="15" customHeight="1">
      <c r="B21" s="226"/>
      <c r="C21" s="227"/>
      <c r="D21" s="227"/>
      <c r="E21" s="229" t="s">
        <v>87</v>
      </c>
      <c r="F21" s="225" t="s">
        <v>88</v>
      </c>
      <c r="G21" s="225"/>
      <c r="H21" s="225"/>
      <c r="I21" s="225"/>
      <c r="J21" s="225"/>
      <c r="K21" s="223"/>
    </row>
    <row r="22" s="1" customFormat="1" ht="15" customHeight="1">
      <c r="B22" s="226"/>
      <c r="C22" s="227"/>
      <c r="D22" s="227"/>
      <c r="E22" s="229" t="s">
        <v>434</v>
      </c>
      <c r="F22" s="225" t="s">
        <v>435</v>
      </c>
      <c r="G22" s="225"/>
      <c r="H22" s="225"/>
      <c r="I22" s="225"/>
      <c r="J22" s="225"/>
      <c r="K22" s="223"/>
    </row>
    <row r="23" s="1" customFormat="1" ht="15" customHeight="1">
      <c r="B23" s="226"/>
      <c r="C23" s="227"/>
      <c r="D23" s="227"/>
      <c r="E23" s="229" t="s">
        <v>436</v>
      </c>
      <c r="F23" s="225" t="s">
        <v>437</v>
      </c>
      <c r="G23" s="225"/>
      <c r="H23" s="225"/>
      <c r="I23" s="225"/>
      <c r="J23" s="225"/>
      <c r="K23" s="223"/>
    </row>
    <row r="24" s="1" customFormat="1" ht="12.75" customHeight="1">
      <c r="B24" s="226"/>
      <c r="C24" s="227"/>
      <c r="D24" s="227"/>
      <c r="E24" s="227"/>
      <c r="F24" s="227"/>
      <c r="G24" s="227"/>
      <c r="H24" s="227"/>
      <c r="I24" s="227"/>
      <c r="J24" s="227"/>
      <c r="K24" s="223"/>
    </row>
    <row r="25" s="1" customFormat="1" ht="15" customHeight="1">
      <c r="B25" s="226"/>
      <c r="C25" s="225" t="s">
        <v>438</v>
      </c>
      <c r="D25" s="225"/>
      <c r="E25" s="225"/>
      <c r="F25" s="225"/>
      <c r="G25" s="225"/>
      <c r="H25" s="225"/>
      <c r="I25" s="225"/>
      <c r="J25" s="225"/>
      <c r="K25" s="223"/>
    </row>
    <row r="26" s="1" customFormat="1" ht="15" customHeight="1">
      <c r="B26" s="226"/>
      <c r="C26" s="225" t="s">
        <v>439</v>
      </c>
      <c r="D26" s="225"/>
      <c r="E26" s="225"/>
      <c r="F26" s="225"/>
      <c r="G26" s="225"/>
      <c r="H26" s="225"/>
      <c r="I26" s="225"/>
      <c r="J26" s="225"/>
      <c r="K26" s="223"/>
    </row>
    <row r="27" s="1" customFormat="1" ht="15" customHeight="1">
      <c r="B27" s="226"/>
      <c r="C27" s="225"/>
      <c r="D27" s="225" t="s">
        <v>440</v>
      </c>
      <c r="E27" s="225"/>
      <c r="F27" s="225"/>
      <c r="G27" s="225"/>
      <c r="H27" s="225"/>
      <c r="I27" s="225"/>
      <c r="J27" s="225"/>
      <c r="K27" s="223"/>
    </row>
    <row r="28" s="1" customFormat="1" ht="15" customHeight="1">
      <c r="B28" s="226"/>
      <c r="C28" s="227"/>
      <c r="D28" s="225" t="s">
        <v>441</v>
      </c>
      <c r="E28" s="225"/>
      <c r="F28" s="225"/>
      <c r="G28" s="225"/>
      <c r="H28" s="225"/>
      <c r="I28" s="225"/>
      <c r="J28" s="225"/>
      <c r="K28" s="223"/>
    </row>
    <row r="29" s="1" customFormat="1" ht="12.75" customHeight="1">
      <c r="B29" s="226"/>
      <c r="C29" s="227"/>
      <c r="D29" s="227"/>
      <c r="E29" s="227"/>
      <c r="F29" s="227"/>
      <c r="G29" s="227"/>
      <c r="H29" s="227"/>
      <c r="I29" s="227"/>
      <c r="J29" s="227"/>
      <c r="K29" s="223"/>
    </row>
    <row r="30" s="1" customFormat="1" ht="15" customHeight="1">
      <c r="B30" s="226"/>
      <c r="C30" s="227"/>
      <c r="D30" s="225" t="s">
        <v>442</v>
      </c>
      <c r="E30" s="225"/>
      <c r="F30" s="225"/>
      <c r="G30" s="225"/>
      <c r="H30" s="225"/>
      <c r="I30" s="225"/>
      <c r="J30" s="225"/>
      <c r="K30" s="223"/>
    </row>
    <row r="31" s="1" customFormat="1" ht="15" customHeight="1">
      <c r="B31" s="226"/>
      <c r="C31" s="227"/>
      <c r="D31" s="225" t="s">
        <v>443</v>
      </c>
      <c r="E31" s="225"/>
      <c r="F31" s="225"/>
      <c r="G31" s="225"/>
      <c r="H31" s="225"/>
      <c r="I31" s="225"/>
      <c r="J31" s="225"/>
      <c r="K31" s="223"/>
    </row>
    <row r="32" s="1" customFormat="1" ht="12.75" customHeight="1">
      <c r="B32" s="226"/>
      <c r="C32" s="227"/>
      <c r="D32" s="227"/>
      <c r="E32" s="227"/>
      <c r="F32" s="227"/>
      <c r="G32" s="227"/>
      <c r="H32" s="227"/>
      <c r="I32" s="227"/>
      <c r="J32" s="227"/>
      <c r="K32" s="223"/>
    </row>
    <row r="33" s="1" customFormat="1" ht="15" customHeight="1">
      <c r="B33" s="226"/>
      <c r="C33" s="227"/>
      <c r="D33" s="225" t="s">
        <v>444</v>
      </c>
      <c r="E33" s="225"/>
      <c r="F33" s="225"/>
      <c r="G33" s="225"/>
      <c r="H33" s="225"/>
      <c r="I33" s="225"/>
      <c r="J33" s="225"/>
      <c r="K33" s="223"/>
    </row>
    <row r="34" s="1" customFormat="1" ht="15" customHeight="1">
      <c r="B34" s="226"/>
      <c r="C34" s="227"/>
      <c r="D34" s="225" t="s">
        <v>445</v>
      </c>
      <c r="E34" s="225"/>
      <c r="F34" s="225"/>
      <c r="G34" s="225"/>
      <c r="H34" s="225"/>
      <c r="I34" s="225"/>
      <c r="J34" s="225"/>
      <c r="K34" s="223"/>
    </row>
    <row r="35" s="1" customFormat="1" ht="15" customHeight="1">
      <c r="B35" s="226"/>
      <c r="C35" s="227"/>
      <c r="D35" s="225" t="s">
        <v>446</v>
      </c>
      <c r="E35" s="225"/>
      <c r="F35" s="225"/>
      <c r="G35" s="225"/>
      <c r="H35" s="225"/>
      <c r="I35" s="225"/>
      <c r="J35" s="225"/>
      <c r="K35" s="223"/>
    </row>
    <row r="36" s="1" customFormat="1" ht="15" customHeight="1">
      <c r="B36" s="226"/>
      <c r="C36" s="227"/>
      <c r="D36" s="225"/>
      <c r="E36" s="228" t="s">
        <v>106</v>
      </c>
      <c r="F36" s="225"/>
      <c r="G36" s="225" t="s">
        <v>447</v>
      </c>
      <c r="H36" s="225"/>
      <c r="I36" s="225"/>
      <c r="J36" s="225"/>
      <c r="K36" s="223"/>
    </row>
    <row r="37" s="1" customFormat="1" ht="30.75" customHeight="1">
      <c r="B37" s="226"/>
      <c r="C37" s="227"/>
      <c r="D37" s="225"/>
      <c r="E37" s="228" t="s">
        <v>448</v>
      </c>
      <c r="F37" s="225"/>
      <c r="G37" s="225" t="s">
        <v>449</v>
      </c>
      <c r="H37" s="225"/>
      <c r="I37" s="225"/>
      <c r="J37" s="225"/>
      <c r="K37" s="223"/>
    </row>
    <row r="38" s="1" customFormat="1" ht="15" customHeight="1">
      <c r="B38" s="226"/>
      <c r="C38" s="227"/>
      <c r="D38" s="225"/>
      <c r="E38" s="228" t="s">
        <v>57</v>
      </c>
      <c r="F38" s="225"/>
      <c r="G38" s="225" t="s">
        <v>450</v>
      </c>
      <c r="H38" s="225"/>
      <c r="I38" s="225"/>
      <c r="J38" s="225"/>
      <c r="K38" s="223"/>
    </row>
    <row r="39" s="1" customFormat="1" ht="15" customHeight="1">
      <c r="B39" s="226"/>
      <c r="C39" s="227"/>
      <c r="D39" s="225"/>
      <c r="E39" s="228" t="s">
        <v>58</v>
      </c>
      <c r="F39" s="225"/>
      <c r="G39" s="225" t="s">
        <v>451</v>
      </c>
      <c r="H39" s="225"/>
      <c r="I39" s="225"/>
      <c r="J39" s="225"/>
      <c r="K39" s="223"/>
    </row>
    <row r="40" s="1" customFormat="1" ht="15" customHeight="1">
      <c r="B40" s="226"/>
      <c r="C40" s="227"/>
      <c r="D40" s="225"/>
      <c r="E40" s="228" t="s">
        <v>107</v>
      </c>
      <c r="F40" s="225"/>
      <c r="G40" s="225" t="s">
        <v>452</v>
      </c>
      <c r="H40" s="225"/>
      <c r="I40" s="225"/>
      <c r="J40" s="225"/>
      <c r="K40" s="223"/>
    </row>
    <row r="41" s="1" customFormat="1" ht="15" customHeight="1">
      <c r="B41" s="226"/>
      <c r="C41" s="227"/>
      <c r="D41" s="225"/>
      <c r="E41" s="228" t="s">
        <v>108</v>
      </c>
      <c r="F41" s="225"/>
      <c r="G41" s="225" t="s">
        <v>453</v>
      </c>
      <c r="H41" s="225"/>
      <c r="I41" s="225"/>
      <c r="J41" s="225"/>
      <c r="K41" s="223"/>
    </row>
    <row r="42" s="1" customFormat="1" ht="15" customHeight="1">
      <c r="B42" s="226"/>
      <c r="C42" s="227"/>
      <c r="D42" s="225"/>
      <c r="E42" s="228" t="s">
        <v>454</v>
      </c>
      <c r="F42" s="225"/>
      <c r="G42" s="225" t="s">
        <v>455</v>
      </c>
      <c r="H42" s="225"/>
      <c r="I42" s="225"/>
      <c r="J42" s="225"/>
      <c r="K42" s="223"/>
    </row>
    <row r="43" s="1" customFormat="1" ht="15" customHeight="1">
      <c r="B43" s="226"/>
      <c r="C43" s="227"/>
      <c r="D43" s="225"/>
      <c r="E43" s="228"/>
      <c r="F43" s="225"/>
      <c r="G43" s="225" t="s">
        <v>456</v>
      </c>
      <c r="H43" s="225"/>
      <c r="I43" s="225"/>
      <c r="J43" s="225"/>
      <c r="K43" s="223"/>
    </row>
    <row r="44" s="1" customFormat="1" ht="15" customHeight="1">
      <c r="B44" s="226"/>
      <c r="C44" s="227"/>
      <c r="D44" s="225"/>
      <c r="E44" s="228" t="s">
        <v>457</v>
      </c>
      <c r="F44" s="225"/>
      <c r="G44" s="225" t="s">
        <v>458</v>
      </c>
      <c r="H44" s="225"/>
      <c r="I44" s="225"/>
      <c r="J44" s="225"/>
      <c r="K44" s="223"/>
    </row>
    <row r="45" s="1" customFormat="1" ht="15" customHeight="1">
      <c r="B45" s="226"/>
      <c r="C45" s="227"/>
      <c r="D45" s="225"/>
      <c r="E45" s="228" t="s">
        <v>110</v>
      </c>
      <c r="F45" s="225"/>
      <c r="G45" s="225" t="s">
        <v>459</v>
      </c>
      <c r="H45" s="225"/>
      <c r="I45" s="225"/>
      <c r="J45" s="225"/>
      <c r="K45" s="223"/>
    </row>
    <row r="46" s="1" customFormat="1" ht="12.75" customHeight="1">
      <c r="B46" s="226"/>
      <c r="C46" s="227"/>
      <c r="D46" s="225"/>
      <c r="E46" s="225"/>
      <c r="F46" s="225"/>
      <c r="G46" s="225"/>
      <c r="H46" s="225"/>
      <c r="I46" s="225"/>
      <c r="J46" s="225"/>
      <c r="K46" s="223"/>
    </row>
    <row r="47" s="1" customFormat="1" ht="15" customHeight="1">
      <c r="B47" s="226"/>
      <c r="C47" s="227"/>
      <c r="D47" s="225" t="s">
        <v>460</v>
      </c>
      <c r="E47" s="225"/>
      <c r="F47" s="225"/>
      <c r="G47" s="225"/>
      <c r="H47" s="225"/>
      <c r="I47" s="225"/>
      <c r="J47" s="225"/>
      <c r="K47" s="223"/>
    </row>
    <row r="48" s="1" customFormat="1" ht="15" customHeight="1">
      <c r="B48" s="226"/>
      <c r="C48" s="227"/>
      <c r="D48" s="227"/>
      <c r="E48" s="225" t="s">
        <v>461</v>
      </c>
      <c r="F48" s="225"/>
      <c r="G48" s="225"/>
      <c r="H48" s="225"/>
      <c r="I48" s="225"/>
      <c r="J48" s="225"/>
      <c r="K48" s="223"/>
    </row>
    <row r="49" s="1" customFormat="1" ht="15" customHeight="1">
      <c r="B49" s="226"/>
      <c r="C49" s="227"/>
      <c r="D49" s="227"/>
      <c r="E49" s="225" t="s">
        <v>462</v>
      </c>
      <c r="F49" s="225"/>
      <c r="G49" s="225"/>
      <c r="H49" s="225"/>
      <c r="I49" s="225"/>
      <c r="J49" s="225"/>
      <c r="K49" s="223"/>
    </row>
    <row r="50" s="1" customFormat="1" ht="15" customHeight="1">
      <c r="B50" s="226"/>
      <c r="C50" s="227"/>
      <c r="D50" s="227"/>
      <c r="E50" s="225" t="s">
        <v>463</v>
      </c>
      <c r="F50" s="225"/>
      <c r="G50" s="225"/>
      <c r="H50" s="225"/>
      <c r="I50" s="225"/>
      <c r="J50" s="225"/>
      <c r="K50" s="223"/>
    </row>
    <row r="51" s="1" customFormat="1" ht="15" customHeight="1">
      <c r="B51" s="226"/>
      <c r="C51" s="227"/>
      <c r="D51" s="225" t="s">
        <v>464</v>
      </c>
      <c r="E51" s="225"/>
      <c r="F51" s="225"/>
      <c r="G51" s="225"/>
      <c r="H51" s="225"/>
      <c r="I51" s="225"/>
      <c r="J51" s="225"/>
      <c r="K51" s="223"/>
    </row>
    <row r="52" s="1" customFormat="1" ht="25.5" customHeight="1">
      <c r="B52" s="221"/>
      <c r="C52" s="222" t="s">
        <v>465</v>
      </c>
      <c r="D52" s="222"/>
      <c r="E52" s="222"/>
      <c r="F52" s="222"/>
      <c r="G52" s="222"/>
      <c r="H52" s="222"/>
      <c r="I52" s="222"/>
      <c r="J52" s="222"/>
      <c r="K52" s="223"/>
    </row>
    <row r="53" s="1" customFormat="1" ht="5.25" customHeight="1">
      <c r="B53" s="221"/>
      <c r="C53" s="224"/>
      <c r="D53" s="224"/>
      <c r="E53" s="224"/>
      <c r="F53" s="224"/>
      <c r="G53" s="224"/>
      <c r="H53" s="224"/>
      <c r="I53" s="224"/>
      <c r="J53" s="224"/>
      <c r="K53" s="223"/>
    </row>
    <row r="54" s="1" customFormat="1" ht="15" customHeight="1">
      <c r="B54" s="221"/>
      <c r="C54" s="225" t="s">
        <v>466</v>
      </c>
      <c r="D54" s="225"/>
      <c r="E54" s="225"/>
      <c r="F54" s="225"/>
      <c r="G54" s="225"/>
      <c r="H54" s="225"/>
      <c r="I54" s="225"/>
      <c r="J54" s="225"/>
      <c r="K54" s="223"/>
    </row>
    <row r="55" s="1" customFormat="1" ht="15" customHeight="1">
      <c r="B55" s="221"/>
      <c r="C55" s="225" t="s">
        <v>467</v>
      </c>
      <c r="D55" s="225"/>
      <c r="E55" s="225"/>
      <c r="F55" s="225"/>
      <c r="G55" s="225"/>
      <c r="H55" s="225"/>
      <c r="I55" s="225"/>
      <c r="J55" s="225"/>
      <c r="K55" s="223"/>
    </row>
    <row r="56" s="1" customFormat="1" ht="12.75" customHeight="1">
      <c r="B56" s="221"/>
      <c r="C56" s="225"/>
      <c r="D56" s="225"/>
      <c r="E56" s="225"/>
      <c r="F56" s="225"/>
      <c r="G56" s="225"/>
      <c r="H56" s="225"/>
      <c r="I56" s="225"/>
      <c r="J56" s="225"/>
      <c r="K56" s="223"/>
    </row>
    <row r="57" s="1" customFormat="1" ht="15" customHeight="1">
      <c r="B57" s="221"/>
      <c r="C57" s="225" t="s">
        <v>468</v>
      </c>
      <c r="D57" s="225"/>
      <c r="E57" s="225"/>
      <c r="F57" s="225"/>
      <c r="G57" s="225"/>
      <c r="H57" s="225"/>
      <c r="I57" s="225"/>
      <c r="J57" s="225"/>
      <c r="K57" s="223"/>
    </row>
    <row r="58" s="1" customFormat="1" ht="15" customHeight="1">
      <c r="B58" s="221"/>
      <c r="C58" s="227"/>
      <c r="D58" s="225" t="s">
        <v>469</v>
      </c>
      <c r="E58" s="225"/>
      <c r="F58" s="225"/>
      <c r="G58" s="225"/>
      <c r="H58" s="225"/>
      <c r="I58" s="225"/>
      <c r="J58" s="225"/>
      <c r="K58" s="223"/>
    </row>
    <row r="59" s="1" customFormat="1" ht="15" customHeight="1">
      <c r="B59" s="221"/>
      <c r="C59" s="227"/>
      <c r="D59" s="225" t="s">
        <v>470</v>
      </c>
      <c r="E59" s="225"/>
      <c r="F59" s="225"/>
      <c r="G59" s="225"/>
      <c r="H59" s="225"/>
      <c r="I59" s="225"/>
      <c r="J59" s="225"/>
      <c r="K59" s="223"/>
    </row>
    <row r="60" s="1" customFormat="1" ht="15" customHeight="1">
      <c r="B60" s="221"/>
      <c r="C60" s="227"/>
      <c r="D60" s="225" t="s">
        <v>471</v>
      </c>
      <c r="E60" s="225"/>
      <c r="F60" s="225"/>
      <c r="G60" s="225"/>
      <c r="H60" s="225"/>
      <c r="I60" s="225"/>
      <c r="J60" s="225"/>
      <c r="K60" s="223"/>
    </row>
    <row r="61" s="1" customFormat="1" ht="15" customHeight="1">
      <c r="B61" s="221"/>
      <c r="C61" s="227"/>
      <c r="D61" s="225" t="s">
        <v>472</v>
      </c>
      <c r="E61" s="225"/>
      <c r="F61" s="225"/>
      <c r="G61" s="225"/>
      <c r="H61" s="225"/>
      <c r="I61" s="225"/>
      <c r="J61" s="225"/>
      <c r="K61" s="223"/>
    </row>
    <row r="62" s="1" customFormat="1" ht="15" customHeight="1">
      <c r="B62" s="221"/>
      <c r="C62" s="227"/>
      <c r="D62" s="230" t="s">
        <v>473</v>
      </c>
      <c r="E62" s="230"/>
      <c r="F62" s="230"/>
      <c r="G62" s="230"/>
      <c r="H62" s="230"/>
      <c r="I62" s="230"/>
      <c r="J62" s="230"/>
      <c r="K62" s="223"/>
    </row>
    <row r="63" s="1" customFormat="1" ht="15" customHeight="1">
      <c r="B63" s="221"/>
      <c r="C63" s="227"/>
      <c r="D63" s="225" t="s">
        <v>474</v>
      </c>
      <c r="E63" s="225"/>
      <c r="F63" s="225"/>
      <c r="G63" s="225"/>
      <c r="H63" s="225"/>
      <c r="I63" s="225"/>
      <c r="J63" s="225"/>
      <c r="K63" s="223"/>
    </row>
    <row r="64" s="1" customFormat="1" ht="12.75" customHeight="1">
      <c r="B64" s="221"/>
      <c r="C64" s="227"/>
      <c r="D64" s="227"/>
      <c r="E64" s="231"/>
      <c r="F64" s="227"/>
      <c r="G64" s="227"/>
      <c r="H64" s="227"/>
      <c r="I64" s="227"/>
      <c r="J64" s="227"/>
      <c r="K64" s="223"/>
    </row>
    <row r="65" s="1" customFormat="1" ht="15" customHeight="1">
      <c r="B65" s="221"/>
      <c r="C65" s="227"/>
      <c r="D65" s="225" t="s">
        <v>475</v>
      </c>
      <c r="E65" s="225"/>
      <c r="F65" s="225"/>
      <c r="G65" s="225"/>
      <c r="H65" s="225"/>
      <c r="I65" s="225"/>
      <c r="J65" s="225"/>
      <c r="K65" s="223"/>
    </row>
    <row r="66" s="1" customFormat="1" ht="15" customHeight="1">
      <c r="B66" s="221"/>
      <c r="C66" s="227"/>
      <c r="D66" s="230" t="s">
        <v>476</v>
      </c>
      <c r="E66" s="230"/>
      <c r="F66" s="230"/>
      <c r="G66" s="230"/>
      <c r="H66" s="230"/>
      <c r="I66" s="230"/>
      <c r="J66" s="230"/>
      <c r="K66" s="223"/>
    </row>
    <row r="67" s="1" customFormat="1" ht="15" customHeight="1">
      <c r="B67" s="221"/>
      <c r="C67" s="227"/>
      <c r="D67" s="225" t="s">
        <v>477</v>
      </c>
      <c r="E67" s="225"/>
      <c r="F67" s="225"/>
      <c r="G67" s="225"/>
      <c r="H67" s="225"/>
      <c r="I67" s="225"/>
      <c r="J67" s="225"/>
      <c r="K67" s="223"/>
    </row>
    <row r="68" s="1" customFormat="1" ht="15" customHeight="1">
      <c r="B68" s="221"/>
      <c r="C68" s="227"/>
      <c r="D68" s="225" t="s">
        <v>478</v>
      </c>
      <c r="E68" s="225"/>
      <c r="F68" s="225"/>
      <c r="G68" s="225"/>
      <c r="H68" s="225"/>
      <c r="I68" s="225"/>
      <c r="J68" s="225"/>
      <c r="K68" s="223"/>
    </row>
    <row r="69" s="1" customFormat="1" ht="15" customHeight="1">
      <c r="B69" s="221"/>
      <c r="C69" s="227"/>
      <c r="D69" s="225" t="s">
        <v>479</v>
      </c>
      <c r="E69" s="225"/>
      <c r="F69" s="225"/>
      <c r="G69" s="225"/>
      <c r="H69" s="225"/>
      <c r="I69" s="225"/>
      <c r="J69" s="225"/>
      <c r="K69" s="223"/>
    </row>
    <row r="70" s="1" customFormat="1" ht="15" customHeight="1">
      <c r="B70" s="221"/>
      <c r="C70" s="227"/>
      <c r="D70" s="225" t="s">
        <v>480</v>
      </c>
      <c r="E70" s="225"/>
      <c r="F70" s="225"/>
      <c r="G70" s="225"/>
      <c r="H70" s="225"/>
      <c r="I70" s="225"/>
      <c r="J70" s="225"/>
      <c r="K70" s="223"/>
    </row>
    <row r="71" s="1" customFormat="1" ht="12.75" customHeight="1">
      <c r="B71" s="232"/>
      <c r="C71" s="233"/>
      <c r="D71" s="233"/>
      <c r="E71" s="233"/>
      <c r="F71" s="233"/>
      <c r="G71" s="233"/>
      <c r="H71" s="233"/>
      <c r="I71" s="233"/>
      <c r="J71" s="233"/>
      <c r="K71" s="234"/>
    </row>
    <row r="72" s="1" customFormat="1" ht="18.75" customHeight="1">
      <c r="B72" s="235"/>
      <c r="C72" s="235"/>
      <c r="D72" s="235"/>
      <c r="E72" s="235"/>
      <c r="F72" s="235"/>
      <c r="G72" s="235"/>
      <c r="H72" s="235"/>
      <c r="I72" s="235"/>
      <c r="J72" s="235"/>
      <c r="K72" s="236"/>
    </row>
    <row r="73" s="1" customFormat="1" ht="18.75" customHeight="1">
      <c r="B73" s="236"/>
      <c r="C73" s="236"/>
      <c r="D73" s="236"/>
      <c r="E73" s="236"/>
      <c r="F73" s="236"/>
      <c r="G73" s="236"/>
      <c r="H73" s="236"/>
      <c r="I73" s="236"/>
      <c r="J73" s="236"/>
      <c r="K73" s="236"/>
    </row>
    <row r="74" s="1" customFormat="1" ht="7.5" customHeight="1">
      <c r="B74" s="237"/>
      <c r="C74" s="238"/>
      <c r="D74" s="238"/>
      <c r="E74" s="238"/>
      <c r="F74" s="238"/>
      <c r="G74" s="238"/>
      <c r="H74" s="238"/>
      <c r="I74" s="238"/>
      <c r="J74" s="238"/>
      <c r="K74" s="239"/>
    </row>
    <row r="75" s="1" customFormat="1" ht="45" customHeight="1">
      <c r="B75" s="240"/>
      <c r="C75" s="241" t="s">
        <v>481</v>
      </c>
      <c r="D75" s="241"/>
      <c r="E75" s="241"/>
      <c r="F75" s="241"/>
      <c r="G75" s="241"/>
      <c r="H75" s="241"/>
      <c r="I75" s="241"/>
      <c r="J75" s="241"/>
      <c r="K75" s="242"/>
    </row>
    <row r="76" s="1" customFormat="1" ht="17.25" customHeight="1">
      <c r="B76" s="240"/>
      <c r="C76" s="243" t="s">
        <v>482</v>
      </c>
      <c r="D76" s="243"/>
      <c r="E76" s="243"/>
      <c r="F76" s="243" t="s">
        <v>483</v>
      </c>
      <c r="G76" s="244"/>
      <c r="H76" s="243" t="s">
        <v>58</v>
      </c>
      <c r="I76" s="243" t="s">
        <v>61</v>
      </c>
      <c r="J76" s="243" t="s">
        <v>484</v>
      </c>
      <c r="K76" s="242"/>
    </row>
    <row r="77" s="1" customFormat="1" ht="17.25" customHeight="1">
      <c r="B77" s="240"/>
      <c r="C77" s="245" t="s">
        <v>485</v>
      </c>
      <c r="D77" s="245"/>
      <c r="E77" s="245"/>
      <c r="F77" s="246" t="s">
        <v>486</v>
      </c>
      <c r="G77" s="247"/>
      <c r="H77" s="245"/>
      <c r="I77" s="245"/>
      <c r="J77" s="245" t="s">
        <v>487</v>
      </c>
      <c r="K77" s="242"/>
    </row>
    <row r="78" s="1" customFormat="1" ht="5.25" customHeight="1">
      <c r="B78" s="240"/>
      <c r="C78" s="248"/>
      <c r="D78" s="248"/>
      <c r="E78" s="248"/>
      <c r="F78" s="248"/>
      <c r="G78" s="249"/>
      <c r="H78" s="248"/>
      <c r="I78" s="248"/>
      <c r="J78" s="248"/>
      <c r="K78" s="242"/>
    </row>
    <row r="79" s="1" customFormat="1" ht="15" customHeight="1">
      <c r="B79" s="240"/>
      <c r="C79" s="228" t="s">
        <v>57</v>
      </c>
      <c r="D79" s="250"/>
      <c r="E79" s="250"/>
      <c r="F79" s="251" t="s">
        <v>488</v>
      </c>
      <c r="G79" s="252"/>
      <c r="H79" s="228" t="s">
        <v>489</v>
      </c>
      <c r="I79" s="228" t="s">
        <v>490</v>
      </c>
      <c r="J79" s="228">
        <v>20</v>
      </c>
      <c r="K79" s="242"/>
    </row>
    <row r="80" s="1" customFormat="1" ht="15" customHeight="1">
      <c r="B80" s="240"/>
      <c r="C80" s="228" t="s">
        <v>491</v>
      </c>
      <c r="D80" s="228"/>
      <c r="E80" s="228"/>
      <c r="F80" s="251" t="s">
        <v>488</v>
      </c>
      <c r="G80" s="252"/>
      <c r="H80" s="228" t="s">
        <v>492</v>
      </c>
      <c r="I80" s="228" t="s">
        <v>490</v>
      </c>
      <c r="J80" s="228">
        <v>120</v>
      </c>
      <c r="K80" s="242"/>
    </row>
    <row r="81" s="1" customFormat="1" ht="15" customHeight="1">
      <c r="B81" s="253"/>
      <c r="C81" s="228" t="s">
        <v>493</v>
      </c>
      <c r="D81" s="228"/>
      <c r="E81" s="228"/>
      <c r="F81" s="251" t="s">
        <v>494</v>
      </c>
      <c r="G81" s="252"/>
      <c r="H81" s="228" t="s">
        <v>495</v>
      </c>
      <c r="I81" s="228" t="s">
        <v>490</v>
      </c>
      <c r="J81" s="228">
        <v>50</v>
      </c>
      <c r="K81" s="242"/>
    </row>
    <row r="82" s="1" customFormat="1" ht="15" customHeight="1">
      <c r="B82" s="253"/>
      <c r="C82" s="228" t="s">
        <v>496</v>
      </c>
      <c r="D82" s="228"/>
      <c r="E82" s="228"/>
      <c r="F82" s="251" t="s">
        <v>488</v>
      </c>
      <c r="G82" s="252"/>
      <c r="H82" s="228" t="s">
        <v>497</v>
      </c>
      <c r="I82" s="228" t="s">
        <v>498</v>
      </c>
      <c r="J82" s="228"/>
      <c r="K82" s="242"/>
    </row>
    <row r="83" s="1" customFormat="1" ht="15" customHeight="1">
      <c r="B83" s="253"/>
      <c r="C83" s="254" t="s">
        <v>499</v>
      </c>
      <c r="D83" s="254"/>
      <c r="E83" s="254"/>
      <c r="F83" s="255" t="s">
        <v>494</v>
      </c>
      <c r="G83" s="254"/>
      <c r="H83" s="254" t="s">
        <v>500</v>
      </c>
      <c r="I83" s="254" t="s">
        <v>490</v>
      </c>
      <c r="J83" s="254">
        <v>15</v>
      </c>
      <c r="K83" s="242"/>
    </row>
    <row r="84" s="1" customFormat="1" ht="15" customHeight="1">
      <c r="B84" s="253"/>
      <c r="C84" s="254" t="s">
        <v>501</v>
      </c>
      <c r="D84" s="254"/>
      <c r="E84" s="254"/>
      <c r="F84" s="255" t="s">
        <v>494</v>
      </c>
      <c r="G84" s="254"/>
      <c r="H84" s="254" t="s">
        <v>502</v>
      </c>
      <c r="I84" s="254" t="s">
        <v>490</v>
      </c>
      <c r="J84" s="254">
        <v>15</v>
      </c>
      <c r="K84" s="242"/>
    </row>
    <row r="85" s="1" customFormat="1" ht="15" customHeight="1">
      <c r="B85" s="253"/>
      <c r="C85" s="254" t="s">
        <v>503</v>
      </c>
      <c r="D85" s="254"/>
      <c r="E85" s="254"/>
      <c r="F85" s="255" t="s">
        <v>494</v>
      </c>
      <c r="G85" s="254"/>
      <c r="H85" s="254" t="s">
        <v>504</v>
      </c>
      <c r="I85" s="254" t="s">
        <v>490</v>
      </c>
      <c r="J85" s="254">
        <v>20</v>
      </c>
      <c r="K85" s="242"/>
    </row>
    <row r="86" s="1" customFormat="1" ht="15" customHeight="1">
      <c r="B86" s="253"/>
      <c r="C86" s="254" t="s">
        <v>505</v>
      </c>
      <c r="D86" s="254"/>
      <c r="E86" s="254"/>
      <c r="F86" s="255" t="s">
        <v>494</v>
      </c>
      <c r="G86" s="254"/>
      <c r="H86" s="254" t="s">
        <v>506</v>
      </c>
      <c r="I86" s="254" t="s">
        <v>490</v>
      </c>
      <c r="J86" s="254">
        <v>20</v>
      </c>
      <c r="K86" s="242"/>
    </row>
    <row r="87" s="1" customFormat="1" ht="15" customHeight="1">
      <c r="B87" s="253"/>
      <c r="C87" s="228" t="s">
        <v>507</v>
      </c>
      <c r="D87" s="228"/>
      <c r="E87" s="228"/>
      <c r="F87" s="251" t="s">
        <v>494</v>
      </c>
      <c r="G87" s="252"/>
      <c r="H87" s="228" t="s">
        <v>508</v>
      </c>
      <c r="I87" s="228" t="s">
        <v>490</v>
      </c>
      <c r="J87" s="228">
        <v>50</v>
      </c>
      <c r="K87" s="242"/>
    </row>
    <row r="88" s="1" customFormat="1" ht="15" customHeight="1">
      <c r="B88" s="253"/>
      <c r="C88" s="228" t="s">
        <v>509</v>
      </c>
      <c r="D88" s="228"/>
      <c r="E88" s="228"/>
      <c r="F88" s="251" t="s">
        <v>494</v>
      </c>
      <c r="G88" s="252"/>
      <c r="H88" s="228" t="s">
        <v>510</v>
      </c>
      <c r="I88" s="228" t="s">
        <v>490</v>
      </c>
      <c r="J88" s="228">
        <v>20</v>
      </c>
      <c r="K88" s="242"/>
    </row>
    <row r="89" s="1" customFormat="1" ht="15" customHeight="1">
      <c r="B89" s="253"/>
      <c r="C89" s="228" t="s">
        <v>511</v>
      </c>
      <c r="D89" s="228"/>
      <c r="E89" s="228"/>
      <c r="F89" s="251" t="s">
        <v>494</v>
      </c>
      <c r="G89" s="252"/>
      <c r="H89" s="228" t="s">
        <v>512</v>
      </c>
      <c r="I89" s="228" t="s">
        <v>490</v>
      </c>
      <c r="J89" s="228">
        <v>20</v>
      </c>
      <c r="K89" s="242"/>
    </row>
    <row r="90" s="1" customFormat="1" ht="15" customHeight="1">
      <c r="B90" s="253"/>
      <c r="C90" s="228" t="s">
        <v>513</v>
      </c>
      <c r="D90" s="228"/>
      <c r="E90" s="228"/>
      <c r="F90" s="251" t="s">
        <v>494</v>
      </c>
      <c r="G90" s="252"/>
      <c r="H90" s="228" t="s">
        <v>514</v>
      </c>
      <c r="I90" s="228" t="s">
        <v>490</v>
      </c>
      <c r="J90" s="228">
        <v>50</v>
      </c>
      <c r="K90" s="242"/>
    </row>
    <row r="91" s="1" customFormat="1" ht="15" customHeight="1">
      <c r="B91" s="253"/>
      <c r="C91" s="228" t="s">
        <v>515</v>
      </c>
      <c r="D91" s="228"/>
      <c r="E91" s="228"/>
      <c r="F91" s="251" t="s">
        <v>494</v>
      </c>
      <c r="G91" s="252"/>
      <c r="H91" s="228" t="s">
        <v>515</v>
      </c>
      <c r="I91" s="228" t="s">
        <v>490</v>
      </c>
      <c r="J91" s="228">
        <v>50</v>
      </c>
      <c r="K91" s="242"/>
    </row>
    <row r="92" s="1" customFormat="1" ht="15" customHeight="1">
      <c r="B92" s="253"/>
      <c r="C92" s="228" t="s">
        <v>516</v>
      </c>
      <c r="D92" s="228"/>
      <c r="E92" s="228"/>
      <c r="F92" s="251" t="s">
        <v>494</v>
      </c>
      <c r="G92" s="252"/>
      <c r="H92" s="228" t="s">
        <v>517</v>
      </c>
      <c r="I92" s="228" t="s">
        <v>490</v>
      </c>
      <c r="J92" s="228">
        <v>255</v>
      </c>
      <c r="K92" s="242"/>
    </row>
    <row r="93" s="1" customFormat="1" ht="15" customHeight="1">
      <c r="B93" s="253"/>
      <c r="C93" s="228" t="s">
        <v>518</v>
      </c>
      <c r="D93" s="228"/>
      <c r="E93" s="228"/>
      <c r="F93" s="251" t="s">
        <v>488</v>
      </c>
      <c r="G93" s="252"/>
      <c r="H93" s="228" t="s">
        <v>519</v>
      </c>
      <c r="I93" s="228" t="s">
        <v>520</v>
      </c>
      <c r="J93" s="228"/>
      <c r="K93" s="242"/>
    </row>
    <row r="94" s="1" customFormat="1" ht="15" customHeight="1">
      <c r="B94" s="253"/>
      <c r="C94" s="228" t="s">
        <v>521</v>
      </c>
      <c r="D94" s="228"/>
      <c r="E94" s="228"/>
      <c r="F94" s="251" t="s">
        <v>488</v>
      </c>
      <c r="G94" s="252"/>
      <c r="H94" s="228" t="s">
        <v>522</v>
      </c>
      <c r="I94" s="228" t="s">
        <v>523</v>
      </c>
      <c r="J94" s="228"/>
      <c r="K94" s="242"/>
    </row>
    <row r="95" s="1" customFormat="1" ht="15" customHeight="1">
      <c r="B95" s="253"/>
      <c r="C95" s="228" t="s">
        <v>524</v>
      </c>
      <c r="D95" s="228"/>
      <c r="E95" s="228"/>
      <c r="F95" s="251" t="s">
        <v>488</v>
      </c>
      <c r="G95" s="252"/>
      <c r="H95" s="228" t="s">
        <v>524</v>
      </c>
      <c r="I95" s="228" t="s">
        <v>523</v>
      </c>
      <c r="J95" s="228"/>
      <c r="K95" s="242"/>
    </row>
    <row r="96" s="1" customFormat="1" ht="15" customHeight="1">
      <c r="B96" s="253"/>
      <c r="C96" s="228" t="s">
        <v>42</v>
      </c>
      <c r="D96" s="228"/>
      <c r="E96" s="228"/>
      <c r="F96" s="251" t="s">
        <v>488</v>
      </c>
      <c r="G96" s="252"/>
      <c r="H96" s="228" t="s">
        <v>525</v>
      </c>
      <c r="I96" s="228" t="s">
        <v>523</v>
      </c>
      <c r="J96" s="228"/>
      <c r="K96" s="242"/>
    </row>
    <row r="97" s="1" customFormat="1" ht="15" customHeight="1">
      <c r="B97" s="253"/>
      <c r="C97" s="228" t="s">
        <v>52</v>
      </c>
      <c r="D97" s="228"/>
      <c r="E97" s="228"/>
      <c r="F97" s="251" t="s">
        <v>488</v>
      </c>
      <c r="G97" s="252"/>
      <c r="H97" s="228" t="s">
        <v>526</v>
      </c>
      <c r="I97" s="228" t="s">
        <v>523</v>
      </c>
      <c r="J97" s="228"/>
      <c r="K97" s="242"/>
    </row>
    <row r="98" s="1" customFormat="1" ht="15" customHeight="1">
      <c r="B98" s="256"/>
      <c r="C98" s="257"/>
      <c r="D98" s="257"/>
      <c r="E98" s="257"/>
      <c r="F98" s="257"/>
      <c r="G98" s="257"/>
      <c r="H98" s="257"/>
      <c r="I98" s="257"/>
      <c r="J98" s="257"/>
      <c r="K98" s="258"/>
    </row>
    <row r="99" s="1" customFormat="1" ht="18.75" customHeight="1">
      <c r="B99" s="259"/>
      <c r="C99" s="260"/>
      <c r="D99" s="260"/>
      <c r="E99" s="260"/>
      <c r="F99" s="260"/>
      <c r="G99" s="260"/>
      <c r="H99" s="260"/>
      <c r="I99" s="260"/>
      <c r="J99" s="260"/>
      <c r="K99" s="259"/>
    </row>
    <row r="100" s="1" customFormat="1" ht="18.75" customHeight="1"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</row>
    <row r="101" s="1" customFormat="1" ht="7.5" customHeight="1">
      <c r="B101" s="237"/>
      <c r="C101" s="238"/>
      <c r="D101" s="238"/>
      <c r="E101" s="238"/>
      <c r="F101" s="238"/>
      <c r="G101" s="238"/>
      <c r="H101" s="238"/>
      <c r="I101" s="238"/>
      <c r="J101" s="238"/>
      <c r="K101" s="239"/>
    </row>
    <row r="102" s="1" customFormat="1" ht="45" customHeight="1">
      <c r="B102" s="240"/>
      <c r="C102" s="241" t="s">
        <v>527</v>
      </c>
      <c r="D102" s="241"/>
      <c r="E102" s="241"/>
      <c r="F102" s="241"/>
      <c r="G102" s="241"/>
      <c r="H102" s="241"/>
      <c r="I102" s="241"/>
      <c r="J102" s="241"/>
      <c r="K102" s="242"/>
    </row>
    <row r="103" s="1" customFormat="1" ht="17.25" customHeight="1">
      <c r="B103" s="240"/>
      <c r="C103" s="243" t="s">
        <v>482</v>
      </c>
      <c r="D103" s="243"/>
      <c r="E103" s="243"/>
      <c r="F103" s="243" t="s">
        <v>483</v>
      </c>
      <c r="G103" s="244"/>
      <c r="H103" s="243" t="s">
        <v>58</v>
      </c>
      <c r="I103" s="243" t="s">
        <v>61</v>
      </c>
      <c r="J103" s="243" t="s">
        <v>484</v>
      </c>
      <c r="K103" s="242"/>
    </row>
    <row r="104" s="1" customFormat="1" ht="17.25" customHeight="1">
      <c r="B104" s="240"/>
      <c r="C104" s="245" t="s">
        <v>485</v>
      </c>
      <c r="D104" s="245"/>
      <c r="E104" s="245"/>
      <c r="F104" s="246" t="s">
        <v>486</v>
      </c>
      <c r="G104" s="247"/>
      <c r="H104" s="245"/>
      <c r="I104" s="245"/>
      <c r="J104" s="245" t="s">
        <v>487</v>
      </c>
      <c r="K104" s="242"/>
    </row>
    <row r="105" s="1" customFormat="1" ht="5.25" customHeight="1">
      <c r="B105" s="240"/>
      <c r="C105" s="243"/>
      <c r="D105" s="243"/>
      <c r="E105" s="243"/>
      <c r="F105" s="243"/>
      <c r="G105" s="261"/>
      <c r="H105" s="243"/>
      <c r="I105" s="243"/>
      <c r="J105" s="243"/>
      <c r="K105" s="242"/>
    </row>
    <row r="106" s="1" customFormat="1" ht="15" customHeight="1">
      <c r="B106" s="240"/>
      <c r="C106" s="228" t="s">
        <v>57</v>
      </c>
      <c r="D106" s="250"/>
      <c r="E106" s="250"/>
      <c r="F106" s="251" t="s">
        <v>488</v>
      </c>
      <c r="G106" s="228"/>
      <c r="H106" s="228" t="s">
        <v>528</v>
      </c>
      <c r="I106" s="228" t="s">
        <v>490</v>
      </c>
      <c r="J106" s="228">
        <v>20</v>
      </c>
      <c r="K106" s="242"/>
    </row>
    <row r="107" s="1" customFormat="1" ht="15" customHeight="1">
      <c r="B107" s="240"/>
      <c r="C107" s="228" t="s">
        <v>491</v>
      </c>
      <c r="D107" s="228"/>
      <c r="E107" s="228"/>
      <c r="F107" s="251" t="s">
        <v>488</v>
      </c>
      <c r="G107" s="228"/>
      <c r="H107" s="228" t="s">
        <v>528</v>
      </c>
      <c r="I107" s="228" t="s">
        <v>490</v>
      </c>
      <c r="J107" s="228">
        <v>120</v>
      </c>
      <c r="K107" s="242"/>
    </row>
    <row r="108" s="1" customFormat="1" ht="15" customHeight="1">
      <c r="B108" s="253"/>
      <c r="C108" s="228" t="s">
        <v>493</v>
      </c>
      <c r="D108" s="228"/>
      <c r="E108" s="228"/>
      <c r="F108" s="251" t="s">
        <v>494</v>
      </c>
      <c r="G108" s="228"/>
      <c r="H108" s="228" t="s">
        <v>528</v>
      </c>
      <c r="I108" s="228" t="s">
        <v>490</v>
      </c>
      <c r="J108" s="228">
        <v>50</v>
      </c>
      <c r="K108" s="242"/>
    </row>
    <row r="109" s="1" customFormat="1" ht="15" customHeight="1">
      <c r="B109" s="253"/>
      <c r="C109" s="228" t="s">
        <v>496</v>
      </c>
      <c r="D109" s="228"/>
      <c r="E109" s="228"/>
      <c r="F109" s="251" t="s">
        <v>488</v>
      </c>
      <c r="G109" s="228"/>
      <c r="H109" s="228" t="s">
        <v>528</v>
      </c>
      <c r="I109" s="228" t="s">
        <v>498</v>
      </c>
      <c r="J109" s="228"/>
      <c r="K109" s="242"/>
    </row>
    <row r="110" s="1" customFormat="1" ht="15" customHeight="1">
      <c r="B110" s="253"/>
      <c r="C110" s="228" t="s">
        <v>507</v>
      </c>
      <c r="D110" s="228"/>
      <c r="E110" s="228"/>
      <c r="F110" s="251" t="s">
        <v>494</v>
      </c>
      <c r="G110" s="228"/>
      <c r="H110" s="228" t="s">
        <v>528</v>
      </c>
      <c r="I110" s="228" t="s">
        <v>490</v>
      </c>
      <c r="J110" s="228">
        <v>50</v>
      </c>
      <c r="K110" s="242"/>
    </row>
    <row r="111" s="1" customFormat="1" ht="15" customHeight="1">
      <c r="B111" s="253"/>
      <c r="C111" s="228" t="s">
        <v>515</v>
      </c>
      <c r="D111" s="228"/>
      <c r="E111" s="228"/>
      <c r="F111" s="251" t="s">
        <v>494</v>
      </c>
      <c r="G111" s="228"/>
      <c r="H111" s="228" t="s">
        <v>528</v>
      </c>
      <c r="I111" s="228" t="s">
        <v>490</v>
      </c>
      <c r="J111" s="228">
        <v>50</v>
      </c>
      <c r="K111" s="242"/>
    </row>
    <row r="112" s="1" customFormat="1" ht="15" customHeight="1">
      <c r="B112" s="253"/>
      <c r="C112" s="228" t="s">
        <v>513</v>
      </c>
      <c r="D112" s="228"/>
      <c r="E112" s="228"/>
      <c r="F112" s="251" t="s">
        <v>494</v>
      </c>
      <c r="G112" s="228"/>
      <c r="H112" s="228" t="s">
        <v>528</v>
      </c>
      <c r="I112" s="228" t="s">
        <v>490</v>
      </c>
      <c r="J112" s="228">
        <v>50</v>
      </c>
      <c r="K112" s="242"/>
    </row>
    <row r="113" s="1" customFormat="1" ht="15" customHeight="1">
      <c r="B113" s="253"/>
      <c r="C113" s="228" t="s">
        <v>57</v>
      </c>
      <c r="D113" s="228"/>
      <c r="E113" s="228"/>
      <c r="F113" s="251" t="s">
        <v>488</v>
      </c>
      <c r="G113" s="228"/>
      <c r="H113" s="228" t="s">
        <v>529</v>
      </c>
      <c r="I113" s="228" t="s">
        <v>490</v>
      </c>
      <c r="J113" s="228">
        <v>20</v>
      </c>
      <c r="K113" s="242"/>
    </row>
    <row r="114" s="1" customFormat="1" ht="15" customHeight="1">
      <c r="B114" s="253"/>
      <c r="C114" s="228" t="s">
        <v>530</v>
      </c>
      <c r="D114" s="228"/>
      <c r="E114" s="228"/>
      <c r="F114" s="251" t="s">
        <v>488</v>
      </c>
      <c r="G114" s="228"/>
      <c r="H114" s="228" t="s">
        <v>531</v>
      </c>
      <c r="I114" s="228" t="s">
        <v>490</v>
      </c>
      <c r="J114" s="228">
        <v>120</v>
      </c>
      <c r="K114" s="242"/>
    </row>
    <row r="115" s="1" customFormat="1" ht="15" customHeight="1">
      <c r="B115" s="253"/>
      <c r="C115" s="228" t="s">
        <v>42</v>
      </c>
      <c r="D115" s="228"/>
      <c r="E115" s="228"/>
      <c r="F115" s="251" t="s">
        <v>488</v>
      </c>
      <c r="G115" s="228"/>
      <c r="H115" s="228" t="s">
        <v>532</v>
      </c>
      <c r="I115" s="228" t="s">
        <v>523</v>
      </c>
      <c r="J115" s="228"/>
      <c r="K115" s="242"/>
    </row>
    <row r="116" s="1" customFormat="1" ht="15" customHeight="1">
      <c r="B116" s="253"/>
      <c r="C116" s="228" t="s">
        <v>52</v>
      </c>
      <c r="D116" s="228"/>
      <c r="E116" s="228"/>
      <c r="F116" s="251" t="s">
        <v>488</v>
      </c>
      <c r="G116" s="228"/>
      <c r="H116" s="228" t="s">
        <v>533</v>
      </c>
      <c r="I116" s="228" t="s">
        <v>523</v>
      </c>
      <c r="J116" s="228"/>
      <c r="K116" s="242"/>
    </row>
    <row r="117" s="1" customFormat="1" ht="15" customHeight="1">
      <c r="B117" s="253"/>
      <c r="C117" s="228" t="s">
        <v>61</v>
      </c>
      <c r="D117" s="228"/>
      <c r="E117" s="228"/>
      <c r="F117" s="251" t="s">
        <v>488</v>
      </c>
      <c r="G117" s="228"/>
      <c r="H117" s="228" t="s">
        <v>534</v>
      </c>
      <c r="I117" s="228" t="s">
        <v>535</v>
      </c>
      <c r="J117" s="228"/>
      <c r="K117" s="242"/>
    </row>
    <row r="118" s="1" customFormat="1" ht="15" customHeight="1">
      <c r="B118" s="256"/>
      <c r="C118" s="262"/>
      <c r="D118" s="262"/>
      <c r="E118" s="262"/>
      <c r="F118" s="262"/>
      <c r="G118" s="262"/>
      <c r="H118" s="262"/>
      <c r="I118" s="262"/>
      <c r="J118" s="262"/>
      <c r="K118" s="258"/>
    </row>
    <row r="119" s="1" customFormat="1" ht="18.75" customHeight="1">
      <c r="B119" s="263"/>
      <c r="C119" s="264"/>
      <c r="D119" s="264"/>
      <c r="E119" s="264"/>
      <c r="F119" s="265"/>
      <c r="G119" s="264"/>
      <c r="H119" s="264"/>
      <c r="I119" s="264"/>
      <c r="J119" s="264"/>
      <c r="K119" s="263"/>
    </row>
    <row r="120" s="1" customFormat="1" ht="18.75" customHeight="1"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</row>
    <row r="121" s="1" customFormat="1" ht="7.5" customHeight="1">
      <c r="B121" s="266"/>
      <c r="C121" s="267"/>
      <c r="D121" s="267"/>
      <c r="E121" s="267"/>
      <c r="F121" s="267"/>
      <c r="G121" s="267"/>
      <c r="H121" s="267"/>
      <c r="I121" s="267"/>
      <c r="J121" s="267"/>
      <c r="K121" s="268"/>
    </row>
    <row r="122" s="1" customFormat="1" ht="45" customHeight="1">
      <c r="B122" s="269"/>
      <c r="C122" s="219" t="s">
        <v>536</v>
      </c>
      <c r="D122" s="219"/>
      <c r="E122" s="219"/>
      <c r="F122" s="219"/>
      <c r="G122" s="219"/>
      <c r="H122" s="219"/>
      <c r="I122" s="219"/>
      <c r="J122" s="219"/>
      <c r="K122" s="270"/>
    </row>
    <row r="123" s="1" customFormat="1" ht="17.25" customHeight="1">
      <c r="B123" s="271"/>
      <c r="C123" s="243" t="s">
        <v>482</v>
      </c>
      <c r="D123" s="243"/>
      <c r="E123" s="243"/>
      <c r="F123" s="243" t="s">
        <v>483</v>
      </c>
      <c r="G123" s="244"/>
      <c r="H123" s="243" t="s">
        <v>58</v>
      </c>
      <c r="I123" s="243" t="s">
        <v>61</v>
      </c>
      <c r="J123" s="243" t="s">
        <v>484</v>
      </c>
      <c r="K123" s="272"/>
    </row>
    <row r="124" s="1" customFormat="1" ht="17.25" customHeight="1">
      <c r="B124" s="271"/>
      <c r="C124" s="245" t="s">
        <v>485</v>
      </c>
      <c r="D124" s="245"/>
      <c r="E124" s="245"/>
      <c r="F124" s="246" t="s">
        <v>486</v>
      </c>
      <c r="G124" s="247"/>
      <c r="H124" s="245"/>
      <c r="I124" s="245"/>
      <c r="J124" s="245" t="s">
        <v>487</v>
      </c>
      <c r="K124" s="272"/>
    </row>
    <row r="125" s="1" customFormat="1" ht="5.25" customHeight="1">
      <c r="B125" s="273"/>
      <c r="C125" s="248"/>
      <c r="D125" s="248"/>
      <c r="E125" s="248"/>
      <c r="F125" s="248"/>
      <c r="G125" s="274"/>
      <c r="H125" s="248"/>
      <c r="I125" s="248"/>
      <c r="J125" s="248"/>
      <c r="K125" s="275"/>
    </row>
    <row r="126" s="1" customFormat="1" ht="15" customHeight="1">
      <c r="B126" s="273"/>
      <c r="C126" s="228" t="s">
        <v>491</v>
      </c>
      <c r="D126" s="250"/>
      <c r="E126" s="250"/>
      <c r="F126" s="251" t="s">
        <v>488</v>
      </c>
      <c r="G126" s="228"/>
      <c r="H126" s="228" t="s">
        <v>528</v>
      </c>
      <c r="I126" s="228" t="s">
        <v>490</v>
      </c>
      <c r="J126" s="228">
        <v>120</v>
      </c>
      <c r="K126" s="276"/>
    </row>
    <row r="127" s="1" customFormat="1" ht="15" customHeight="1">
      <c r="B127" s="273"/>
      <c r="C127" s="228" t="s">
        <v>537</v>
      </c>
      <c r="D127" s="228"/>
      <c r="E127" s="228"/>
      <c r="F127" s="251" t="s">
        <v>488</v>
      </c>
      <c r="G127" s="228"/>
      <c r="H127" s="228" t="s">
        <v>538</v>
      </c>
      <c r="I127" s="228" t="s">
        <v>490</v>
      </c>
      <c r="J127" s="228" t="s">
        <v>539</v>
      </c>
      <c r="K127" s="276"/>
    </row>
    <row r="128" s="1" customFormat="1" ht="15" customHeight="1">
      <c r="B128" s="273"/>
      <c r="C128" s="228" t="s">
        <v>436</v>
      </c>
      <c r="D128" s="228"/>
      <c r="E128" s="228"/>
      <c r="F128" s="251" t="s">
        <v>488</v>
      </c>
      <c r="G128" s="228"/>
      <c r="H128" s="228" t="s">
        <v>540</v>
      </c>
      <c r="I128" s="228" t="s">
        <v>490</v>
      </c>
      <c r="J128" s="228" t="s">
        <v>539</v>
      </c>
      <c r="K128" s="276"/>
    </row>
    <row r="129" s="1" customFormat="1" ht="15" customHeight="1">
      <c r="B129" s="273"/>
      <c r="C129" s="228" t="s">
        <v>499</v>
      </c>
      <c r="D129" s="228"/>
      <c r="E129" s="228"/>
      <c r="F129" s="251" t="s">
        <v>494</v>
      </c>
      <c r="G129" s="228"/>
      <c r="H129" s="228" t="s">
        <v>500</v>
      </c>
      <c r="I129" s="228" t="s">
        <v>490</v>
      </c>
      <c r="J129" s="228">
        <v>15</v>
      </c>
      <c r="K129" s="276"/>
    </row>
    <row r="130" s="1" customFormat="1" ht="15" customHeight="1">
      <c r="B130" s="273"/>
      <c r="C130" s="254" t="s">
        <v>501</v>
      </c>
      <c r="D130" s="254"/>
      <c r="E130" s="254"/>
      <c r="F130" s="255" t="s">
        <v>494</v>
      </c>
      <c r="G130" s="254"/>
      <c r="H130" s="254" t="s">
        <v>502</v>
      </c>
      <c r="I130" s="254" t="s">
        <v>490</v>
      </c>
      <c r="J130" s="254">
        <v>15</v>
      </c>
      <c r="K130" s="276"/>
    </row>
    <row r="131" s="1" customFormat="1" ht="15" customHeight="1">
      <c r="B131" s="273"/>
      <c r="C131" s="254" t="s">
        <v>503</v>
      </c>
      <c r="D131" s="254"/>
      <c r="E131" s="254"/>
      <c r="F131" s="255" t="s">
        <v>494</v>
      </c>
      <c r="G131" s="254"/>
      <c r="H131" s="254" t="s">
        <v>504</v>
      </c>
      <c r="I131" s="254" t="s">
        <v>490</v>
      </c>
      <c r="J131" s="254">
        <v>20</v>
      </c>
      <c r="K131" s="276"/>
    </row>
    <row r="132" s="1" customFormat="1" ht="15" customHeight="1">
      <c r="B132" s="273"/>
      <c r="C132" s="254" t="s">
        <v>505</v>
      </c>
      <c r="D132" s="254"/>
      <c r="E132" s="254"/>
      <c r="F132" s="255" t="s">
        <v>494</v>
      </c>
      <c r="G132" s="254"/>
      <c r="H132" s="254" t="s">
        <v>506</v>
      </c>
      <c r="I132" s="254" t="s">
        <v>490</v>
      </c>
      <c r="J132" s="254">
        <v>20</v>
      </c>
      <c r="K132" s="276"/>
    </row>
    <row r="133" s="1" customFormat="1" ht="15" customHeight="1">
      <c r="B133" s="273"/>
      <c r="C133" s="228" t="s">
        <v>493</v>
      </c>
      <c r="D133" s="228"/>
      <c r="E133" s="228"/>
      <c r="F133" s="251" t="s">
        <v>494</v>
      </c>
      <c r="G133" s="228"/>
      <c r="H133" s="228" t="s">
        <v>528</v>
      </c>
      <c r="I133" s="228" t="s">
        <v>490</v>
      </c>
      <c r="J133" s="228">
        <v>50</v>
      </c>
      <c r="K133" s="276"/>
    </row>
    <row r="134" s="1" customFormat="1" ht="15" customHeight="1">
      <c r="B134" s="273"/>
      <c r="C134" s="228" t="s">
        <v>507</v>
      </c>
      <c r="D134" s="228"/>
      <c r="E134" s="228"/>
      <c r="F134" s="251" t="s">
        <v>494</v>
      </c>
      <c r="G134" s="228"/>
      <c r="H134" s="228" t="s">
        <v>528</v>
      </c>
      <c r="I134" s="228" t="s">
        <v>490</v>
      </c>
      <c r="J134" s="228">
        <v>50</v>
      </c>
      <c r="K134" s="276"/>
    </row>
    <row r="135" s="1" customFormat="1" ht="15" customHeight="1">
      <c r="B135" s="273"/>
      <c r="C135" s="228" t="s">
        <v>513</v>
      </c>
      <c r="D135" s="228"/>
      <c r="E135" s="228"/>
      <c r="F135" s="251" t="s">
        <v>494</v>
      </c>
      <c r="G135" s="228"/>
      <c r="H135" s="228" t="s">
        <v>528</v>
      </c>
      <c r="I135" s="228" t="s">
        <v>490</v>
      </c>
      <c r="J135" s="228">
        <v>50</v>
      </c>
      <c r="K135" s="276"/>
    </row>
    <row r="136" s="1" customFormat="1" ht="15" customHeight="1">
      <c r="B136" s="273"/>
      <c r="C136" s="228" t="s">
        <v>515</v>
      </c>
      <c r="D136" s="228"/>
      <c r="E136" s="228"/>
      <c r="F136" s="251" t="s">
        <v>494</v>
      </c>
      <c r="G136" s="228"/>
      <c r="H136" s="228" t="s">
        <v>528</v>
      </c>
      <c r="I136" s="228" t="s">
        <v>490</v>
      </c>
      <c r="J136" s="228">
        <v>50</v>
      </c>
      <c r="K136" s="276"/>
    </row>
    <row r="137" s="1" customFormat="1" ht="15" customHeight="1">
      <c r="B137" s="273"/>
      <c r="C137" s="228" t="s">
        <v>516</v>
      </c>
      <c r="D137" s="228"/>
      <c r="E137" s="228"/>
      <c r="F137" s="251" t="s">
        <v>494</v>
      </c>
      <c r="G137" s="228"/>
      <c r="H137" s="228" t="s">
        <v>541</v>
      </c>
      <c r="I137" s="228" t="s">
        <v>490</v>
      </c>
      <c r="J137" s="228">
        <v>255</v>
      </c>
      <c r="K137" s="276"/>
    </row>
    <row r="138" s="1" customFormat="1" ht="15" customHeight="1">
      <c r="B138" s="273"/>
      <c r="C138" s="228" t="s">
        <v>518</v>
      </c>
      <c r="D138" s="228"/>
      <c r="E138" s="228"/>
      <c r="F138" s="251" t="s">
        <v>488</v>
      </c>
      <c r="G138" s="228"/>
      <c r="H138" s="228" t="s">
        <v>542</v>
      </c>
      <c r="I138" s="228" t="s">
        <v>520</v>
      </c>
      <c r="J138" s="228"/>
      <c r="K138" s="276"/>
    </row>
    <row r="139" s="1" customFormat="1" ht="15" customHeight="1">
      <c r="B139" s="273"/>
      <c r="C139" s="228" t="s">
        <v>521</v>
      </c>
      <c r="D139" s="228"/>
      <c r="E139" s="228"/>
      <c r="F139" s="251" t="s">
        <v>488</v>
      </c>
      <c r="G139" s="228"/>
      <c r="H139" s="228" t="s">
        <v>543</v>
      </c>
      <c r="I139" s="228" t="s">
        <v>523</v>
      </c>
      <c r="J139" s="228"/>
      <c r="K139" s="276"/>
    </row>
    <row r="140" s="1" customFormat="1" ht="15" customHeight="1">
      <c r="B140" s="273"/>
      <c r="C140" s="228" t="s">
        <v>524</v>
      </c>
      <c r="D140" s="228"/>
      <c r="E140" s="228"/>
      <c r="F140" s="251" t="s">
        <v>488</v>
      </c>
      <c r="G140" s="228"/>
      <c r="H140" s="228" t="s">
        <v>524</v>
      </c>
      <c r="I140" s="228" t="s">
        <v>523</v>
      </c>
      <c r="J140" s="228"/>
      <c r="K140" s="276"/>
    </row>
    <row r="141" s="1" customFormat="1" ht="15" customHeight="1">
      <c r="B141" s="273"/>
      <c r="C141" s="228" t="s">
        <v>42</v>
      </c>
      <c r="D141" s="228"/>
      <c r="E141" s="228"/>
      <c r="F141" s="251" t="s">
        <v>488</v>
      </c>
      <c r="G141" s="228"/>
      <c r="H141" s="228" t="s">
        <v>544</v>
      </c>
      <c r="I141" s="228" t="s">
        <v>523</v>
      </c>
      <c r="J141" s="228"/>
      <c r="K141" s="276"/>
    </row>
    <row r="142" s="1" customFormat="1" ht="15" customHeight="1">
      <c r="B142" s="273"/>
      <c r="C142" s="228" t="s">
        <v>545</v>
      </c>
      <c r="D142" s="228"/>
      <c r="E142" s="228"/>
      <c r="F142" s="251" t="s">
        <v>488</v>
      </c>
      <c r="G142" s="228"/>
      <c r="H142" s="228" t="s">
        <v>546</v>
      </c>
      <c r="I142" s="228" t="s">
        <v>523</v>
      </c>
      <c r="J142" s="228"/>
      <c r="K142" s="276"/>
    </row>
    <row r="143" s="1" customFormat="1" ht="15" customHeight="1">
      <c r="B143" s="277"/>
      <c r="C143" s="278"/>
      <c r="D143" s="278"/>
      <c r="E143" s="278"/>
      <c r="F143" s="278"/>
      <c r="G143" s="278"/>
      <c r="H143" s="278"/>
      <c r="I143" s="278"/>
      <c r="J143" s="278"/>
      <c r="K143" s="279"/>
    </row>
    <row r="144" s="1" customFormat="1" ht="18.75" customHeight="1">
      <c r="B144" s="264"/>
      <c r="C144" s="264"/>
      <c r="D144" s="264"/>
      <c r="E144" s="264"/>
      <c r="F144" s="265"/>
      <c r="G144" s="264"/>
      <c r="H144" s="264"/>
      <c r="I144" s="264"/>
      <c r="J144" s="264"/>
      <c r="K144" s="264"/>
    </row>
    <row r="145" s="1" customFormat="1" ht="18.75" customHeight="1"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</row>
    <row r="146" s="1" customFormat="1" ht="7.5" customHeight="1">
      <c r="B146" s="237"/>
      <c r="C146" s="238"/>
      <c r="D146" s="238"/>
      <c r="E146" s="238"/>
      <c r="F146" s="238"/>
      <c r="G146" s="238"/>
      <c r="H146" s="238"/>
      <c r="I146" s="238"/>
      <c r="J146" s="238"/>
      <c r="K146" s="239"/>
    </row>
    <row r="147" s="1" customFormat="1" ht="45" customHeight="1">
      <c r="B147" s="240"/>
      <c r="C147" s="241" t="s">
        <v>547</v>
      </c>
      <c r="D147" s="241"/>
      <c r="E147" s="241"/>
      <c r="F147" s="241"/>
      <c r="G147" s="241"/>
      <c r="H147" s="241"/>
      <c r="I147" s="241"/>
      <c r="J147" s="241"/>
      <c r="K147" s="242"/>
    </row>
    <row r="148" s="1" customFormat="1" ht="17.25" customHeight="1">
      <c r="B148" s="240"/>
      <c r="C148" s="243" t="s">
        <v>482</v>
      </c>
      <c r="D148" s="243"/>
      <c r="E148" s="243"/>
      <c r="F148" s="243" t="s">
        <v>483</v>
      </c>
      <c r="G148" s="244"/>
      <c r="H148" s="243" t="s">
        <v>58</v>
      </c>
      <c r="I148" s="243" t="s">
        <v>61</v>
      </c>
      <c r="J148" s="243" t="s">
        <v>484</v>
      </c>
      <c r="K148" s="242"/>
    </row>
    <row r="149" s="1" customFormat="1" ht="17.25" customHeight="1">
      <c r="B149" s="240"/>
      <c r="C149" s="245" t="s">
        <v>485</v>
      </c>
      <c r="D149" s="245"/>
      <c r="E149" s="245"/>
      <c r="F149" s="246" t="s">
        <v>486</v>
      </c>
      <c r="G149" s="247"/>
      <c r="H149" s="245"/>
      <c r="I149" s="245"/>
      <c r="J149" s="245" t="s">
        <v>487</v>
      </c>
      <c r="K149" s="242"/>
    </row>
    <row r="150" s="1" customFormat="1" ht="5.25" customHeight="1">
      <c r="B150" s="253"/>
      <c r="C150" s="248"/>
      <c r="D150" s="248"/>
      <c r="E150" s="248"/>
      <c r="F150" s="248"/>
      <c r="G150" s="249"/>
      <c r="H150" s="248"/>
      <c r="I150" s="248"/>
      <c r="J150" s="248"/>
      <c r="K150" s="276"/>
    </row>
    <row r="151" s="1" customFormat="1" ht="15" customHeight="1">
      <c r="B151" s="253"/>
      <c r="C151" s="280" t="s">
        <v>491</v>
      </c>
      <c r="D151" s="228"/>
      <c r="E151" s="228"/>
      <c r="F151" s="281" t="s">
        <v>488</v>
      </c>
      <c r="G151" s="228"/>
      <c r="H151" s="280" t="s">
        <v>528</v>
      </c>
      <c r="I151" s="280" t="s">
        <v>490</v>
      </c>
      <c r="J151" s="280">
        <v>120</v>
      </c>
      <c r="K151" s="276"/>
    </row>
    <row r="152" s="1" customFormat="1" ht="15" customHeight="1">
      <c r="B152" s="253"/>
      <c r="C152" s="280" t="s">
        <v>537</v>
      </c>
      <c r="D152" s="228"/>
      <c r="E152" s="228"/>
      <c r="F152" s="281" t="s">
        <v>488</v>
      </c>
      <c r="G152" s="228"/>
      <c r="H152" s="280" t="s">
        <v>548</v>
      </c>
      <c r="I152" s="280" t="s">
        <v>490</v>
      </c>
      <c r="J152" s="280" t="s">
        <v>539</v>
      </c>
      <c r="K152" s="276"/>
    </row>
    <row r="153" s="1" customFormat="1" ht="15" customHeight="1">
      <c r="B153" s="253"/>
      <c r="C153" s="280" t="s">
        <v>436</v>
      </c>
      <c r="D153" s="228"/>
      <c r="E153" s="228"/>
      <c r="F153" s="281" t="s">
        <v>488</v>
      </c>
      <c r="G153" s="228"/>
      <c r="H153" s="280" t="s">
        <v>549</v>
      </c>
      <c r="I153" s="280" t="s">
        <v>490</v>
      </c>
      <c r="J153" s="280" t="s">
        <v>539</v>
      </c>
      <c r="K153" s="276"/>
    </row>
    <row r="154" s="1" customFormat="1" ht="15" customHeight="1">
      <c r="B154" s="253"/>
      <c r="C154" s="280" t="s">
        <v>493</v>
      </c>
      <c r="D154" s="228"/>
      <c r="E154" s="228"/>
      <c r="F154" s="281" t="s">
        <v>494</v>
      </c>
      <c r="G154" s="228"/>
      <c r="H154" s="280" t="s">
        <v>528</v>
      </c>
      <c r="I154" s="280" t="s">
        <v>490</v>
      </c>
      <c r="J154" s="280">
        <v>50</v>
      </c>
      <c r="K154" s="276"/>
    </row>
    <row r="155" s="1" customFormat="1" ht="15" customHeight="1">
      <c r="B155" s="253"/>
      <c r="C155" s="280" t="s">
        <v>496</v>
      </c>
      <c r="D155" s="228"/>
      <c r="E155" s="228"/>
      <c r="F155" s="281" t="s">
        <v>488</v>
      </c>
      <c r="G155" s="228"/>
      <c r="H155" s="280" t="s">
        <v>528</v>
      </c>
      <c r="I155" s="280" t="s">
        <v>498</v>
      </c>
      <c r="J155" s="280"/>
      <c r="K155" s="276"/>
    </row>
    <row r="156" s="1" customFormat="1" ht="15" customHeight="1">
      <c r="B156" s="253"/>
      <c r="C156" s="280" t="s">
        <v>507</v>
      </c>
      <c r="D156" s="228"/>
      <c r="E156" s="228"/>
      <c r="F156" s="281" t="s">
        <v>494</v>
      </c>
      <c r="G156" s="228"/>
      <c r="H156" s="280" t="s">
        <v>528</v>
      </c>
      <c r="I156" s="280" t="s">
        <v>490</v>
      </c>
      <c r="J156" s="280">
        <v>50</v>
      </c>
      <c r="K156" s="276"/>
    </row>
    <row r="157" s="1" customFormat="1" ht="15" customHeight="1">
      <c r="B157" s="253"/>
      <c r="C157" s="280" t="s">
        <v>515</v>
      </c>
      <c r="D157" s="228"/>
      <c r="E157" s="228"/>
      <c r="F157" s="281" t="s">
        <v>494</v>
      </c>
      <c r="G157" s="228"/>
      <c r="H157" s="280" t="s">
        <v>528</v>
      </c>
      <c r="I157" s="280" t="s">
        <v>490</v>
      </c>
      <c r="J157" s="280">
        <v>50</v>
      </c>
      <c r="K157" s="276"/>
    </row>
    <row r="158" s="1" customFormat="1" ht="15" customHeight="1">
      <c r="B158" s="253"/>
      <c r="C158" s="280" t="s">
        <v>513</v>
      </c>
      <c r="D158" s="228"/>
      <c r="E158" s="228"/>
      <c r="F158" s="281" t="s">
        <v>494</v>
      </c>
      <c r="G158" s="228"/>
      <c r="H158" s="280" t="s">
        <v>528</v>
      </c>
      <c r="I158" s="280" t="s">
        <v>490</v>
      </c>
      <c r="J158" s="280">
        <v>50</v>
      </c>
      <c r="K158" s="276"/>
    </row>
    <row r="159" s="1" customFormat="1" ht="15" customHeight="1">
      <c r="B159" s="253"/>
      <c r="C159" s="280" t="s">
        <v>94</v>
      </c>
      <c r="D159" s="228"/>
      <c r="E159" s="228"/>
      <c r="F159" s="281" t="s">
        <v>488</v>
      </c>
      <c r="G159" s="228"/>
      <c r="H159" s="280" t="s">
        <v>550</v>
      </c>
      <c r="I159" s="280" t="s">
        <v>490</v>
      </c>
      <c r="J159" s="280" t="s">
        <v>551</v>
      </c>
      <c r="K159" s="276"/>
    </row>
    <row r="160" s="1" customFormat="1" ht="15" customHeight="1">
      <c r="B160" s="253"/>
      <c r="C160" s="280" t="s">
        <v>552</v>
      </c>
      <c r="D160" s="228"/>
      <c r="E160" s="228"/>
      <c r="F160" s="281" t="s">
        <v>488</v>
      </c>
      <c r="G160" s="228"/>
      <c r="H160" s="280" t="s">
        <v>553</v>
      </c>
      <c r="I160" s="280" t="s">
        <v>523</v>
      </c>
      <c r="J160" s="280"/>
      <c r="K160" s="276"/>
    </row>
    <row r="161" s="1" customFormat="1" ht="15" customHeight="1">
      <c r="B161" s="282"/>
      <c r="C161" s="262"/>
      <c r="D161" s="262"/>
      <c r="E161" s="262"/>
      <c r="F161" s="262"/>
      <c r="G161" s="262"/>
      <c r="H161" s="262"/>
      <c r="I161" s="262"/>
      <c r="J161" s="262"/>
      <c r="K161" s="283"/>
    </row>
    <row r="162" s="1" customFormat="1" ht="18.75" customHeight="1">
      <c r="B162" s="264"/>
      <c r="C162" s="274"/>
      <c r="D162" s="274"/>
      <c r="E162" s="274"/>
      <c r="F162" s="284"/>
      <c r="G162" s="274"/>
      <c r="H162" s="274"/>
      <c r="I162" s="274"/>
      <c r="J162" s="274"/>
      <c r="K162" s="264"/>
    </row>
    <row r="163" s="1" customFormat="1" ht="18.75" customHeight="1"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</row>
    <row r="164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="1" customFormat="1" ht="45" customHeight="1">
      <c r="B165" s="218"/>
      <c r="C165" s="219" t="s">
        <v>554</v>
      </c>
      <c r="D165" s="219"/>
      <c r="E165" s="219"/>
      <c r="F165" s="219"/>
      <c r="G165" s="219"/>
      <c r="H165" s="219"/>
      <c r="I165" s="219"/>
      <c r="J165" s="219"/>
      <c r="K165" s="220"/>
    </row>
    <row r="166" s="1" customFormat="1" ht="17.25" customHeight="1">
      <c r="B166" s="218"/>
      <c r="C166" s="243" t="s">
        <v>482</v>
      </c>
      <c r="D166" s="243"/>
      <c r="E166" s="243"/>
      <c r="F166" s="243" t="s">
        <v>483</v>
      </c>
      <c r="G166" s="285"/>
      <c r="H166" s="286" t="s">
        <v>58</v>
      </c>
      <c r="I166" s="286" t="s">
        <v>61</v>
      </c>
      <c r="J166" s="243" t="s">
        <v>484</v>
      </c>
      <c r="K166" s="220"/>
    </row>
    <row r="167" s="1" customFormat="1" ht="17.25" customHeight="1">
      <c r="B167" s="221"/>
      <c r="C167" s="245" t="s">
        <v>485</v>
      </c>
      <c r="D167" s="245"/>
      <c r="E167" s="245"/>
      <c r="F167" s="246" t="s">
        <v>486</v>
      </c>
      <c r="G167" s="287"/>
      <c r="H167" s="288"/>
      <c r="I167" s="288"/>
      <c r="J167" s="245" t="s">
        <v>487</v>
      </c>
      <c r="K167" s="223"/>
    </row>
    <row r="168" s="1" customFormat="1" ht="5.25" customHeight="1">
      <c r="B168" s="253"/>
      <c r="C168" s="248"/>
      <c r="D168" s="248"/>
      <c r="E168" s="248"/>
      <c r="F168" s="248"/>
      <c r="G168" s="249"/>
      <c r="H168" s="248"/>
      <c r="I168" s="248"/>
      <c r="J168" s="248"/>
      <c r="K168" s="276"/>
    </row>
    <row r="169" s="1" customFormat="1" ht="15" customHeight="1">
      <c r="B169" s="253"/>
      <c r="C169" s="228" t="s">
        <v>491</v>
      </c>
      <c r="D169" s="228"/>
      <c r="E169" s="228"/>
      <c r="F169" s="251" t="s">
        <v>488</v>
      </c>
      <c r="G169" s="228"/>
      <c r="H169" s="228" t="s">
        <v>528</v>
      </c>
      <c r="I169" s="228" t="s">
        <v>490</v>
      </c>
      <c r="J169" s="228">
        <v>120</v>
      </c>
      <c r="K169" s="276"/>
    </row>
    <row r="170" s="1" customFormat="1" ht="15" customHeight="1">
      <c r="B170" s="253"/>
      <c r="C170" s="228" t="s">
        <v>537</v>
      </c>
      <c r="D170" s="228"/>
      <c r="E170" s="228"/>
      <c r="F170" s="251" t="s">
        <v>488</v>
      </c>
      <c r="G170" s="228"/>
      <c r="H170" s="228" t="s">
        <v>538</v>
      </c>
      <c r="I170" s="228" t="s">
        <v>490</v>
      </c>
      <c r="J170" s="228" t="s">
        <v>539</v>
      </c>
      <c r="K170" s="276"/>
    </row>
    <row r="171" s="1" customFormat="1" ht="15" customHeight="1">
      <c r="B171" s="253"/>
      <c r="C171" s="228" t="s">
        <v>436</v>
      </c>
      <c r="D171" s="228"/>
      <c r="E171" s="228"/>
      <c r="F171" s="251" t="s">
        <v>488</v>
      </c>
      <c r="G171" s="228"/>
      <c r="H171" s="228" t="s">
        <v>555</v>
      </c>
      <c r="I171" s="228" t="s">
        <v>490</v>
      </c>
      <c r="J171" s="228" t="s">
        <v>539</v>
      </c>
      <c r="K171" s="276"/>
    </row>
    <row r="172" s="1" customFormat="1" ht="15" customHeight="1">
      <c r="B172" s="253"/>
      <c r="C172" s="228" t="s">
        <v>493</v>
      </c>
      <c r="D172" s="228"/>
      <c r="E172" s="228"/>
      <c r="F172" s="251" t="s">
        <v>494</v>
      </c>
      <c r="G172" s="228"/>
      <c r="H172" s="228" t="s">
        <v>555</v>
      </c>
      <c r="I172" s="228" t="s">
        <v>490</v>
      </c>
      <c r="J172" s="228">
        <v>50</v>
      </c>
      <c r="K172" s="276"/>
    </row>
    <row r="173" s="1" customFormat="1" ht="15" customHeight="1">
      <c r="B173" s="253"/>
      <c r="C173" s="228" t="s">
        <v>496</v>
      </c>
      <c r="D173" s="228"/>
      <c r="E173" s="228"/>
      <c r="F173" s="251" t="s">
        <v>488</v>
      </c>
      <c r="G173" s="228"/>
      <c r="H173" s="228" t="s">
        <v>555</v>
      </c>
      <c r="I173" s="228" t="s">
        <v>498</v>
      </c>
      <c r="J173" s="228"/>
      <c r="K173" s="276"/>
    </row>
    <row r="174" s="1" customFormat="1" ht="15" customHeight="1">
      <c r="B174" s="253"/>
      <c r="C174" s="228" t="s">
        <v>507</v>
      </c>
      <c r="D174" s="228"/>
      <c r="E174" s="228"/>
      <c r="F174" s="251" t="s">
        <v>494</v>
      </c>
      <c r="G174" s="228"/>
      <c r="H174" s="228" t="s">
        <v>555</v>
      </c>
      <c r="I174" s="228" t="s">
        <v>490</v>
      </c>
      <c r="J174" s="228">
        <v>50</v>
      </c>
      <c r="K174" s="276"/>
    </row>
    <row r="175" s="1" customFormat="1" ht="15" customHeight="1">
      <c r="B175" s="253"/>
      <c r="C175" s="228" t="s">
        <v>515</v>
      </c>
      <c r="D175" s="228"/>
      <c r="E175" s="228"/>
      <c r="F175" s="251" t="s">
        <v>494</v>
      </c>
      <c r="G175" s="228"/>
      <c r="H175" s="228" t="s">
        <v>555</v>
      </c>
      <c r="I175" s="228" t="s">
        <v>490</v>
      </c>
      <c r="J175" s="228">
        <v>50</v>
      </c>
      <c r="K175" s="276"/>
    </row>
    <row r="176" s="1" customFormat="1" ht="15" customHeight="1">
      <c r="B176" s="253"/>
      <c r="C176" s="228" t="s">
        <v>513</v>
      </c>
      <c r="D176" s="228"/>
      <c r="E176" s="228"/>
      <c r="F176" s="251" t="s">
        <v>494</v>
      </c>
      <c r="G176" s="228"/>
      <c r="H176" s="228" t="s">
        <v>555</v>
      </c>
      <c r="I176" s="228" t="s">
        <v>490</v>
      </c>
      <c r="J176" s="228">
        <v>50</v>
      </c>
      <c r="K176" s="276"/>
    </row>
    <row r="177" s="1" customFormat="1" ht="15" customHeight="1">
      <c r="B177" s="253"/>
      <c r="C177" s="228" t="s">
        <v>106</v>
      </c>
      <c r="D177" s="228"/>
      <c r="E177" s="228"/>
      <c r="F177" s="251" t="s">
        <v>488</v>
      </c>
      <c r="G177" s="228"/>
      <c r="H177" s="228" t="s">
        <v>556</v>
      </c>
      <c r="I177" s="228" t="s">
        <v>557</v>
      </c>
      <c r="J177" s="228"/>
      <c r="K177" s="276"/>
    </row>
    <row r="178" s="1" customFormat="1" ht="15" customHeight="1">
      <c r="B178" s="253"/>
      <c r="C178" s="228" t="s">
        <v>61</v>
      </c>
      <c r="D178" s="228"/>
      <c r="E178" s="228"/>
      <c r="F178" s="251" t="s">
        <v>488</v>
      </c>
      <c r="G178" s="228"/>
      <c r="H178" s="228" t="s">
        <v>558</v>
      </c>
      <c r="I178" s="228" t="s">
        <v>559</v>
      </c>
      <c r="J178" s="228">
        <v>1</v>
      </c>
      <c r="K178" s="276"/>
    </row>
    <row r="179" s="1" customFormat="1" ht="15" customHeight="1">
      <c r="B179" s="253"/>
      <c r="C179" s="228" t="s">
        <v>57</v>
      </c>
      <c r="D179" s="228"/>
      <c r="E179" s="228"/>
      <c r="F179" s="251" t="s">
        <v>488</v>
      </c>
      <c r="G179" s="228"/>
      <c r="H179" s="228" t="s">
        <v>560</v>
      </c>
      <c r="I179" s="228" t="s">
        <v>490</v>
      </c>
      <c r="J179" s="228">
        <v>20</v>
      </c>
      <c r="K179" s="276"/>
    </row>
    <row r="180" s="1" customFormat="1" ht="15" customHeight="1">
      <c r="B180" s="253"/>
      <c r="C180" s="228" t="s">
        <v>58</v>
      </c>
      <c r="D180" s="228"/>
      <c r="E180" s="228"/>
      <c r="F180" s="251" t="s">
        <v>488</v>
      </c>
      <c r="G180" s="228"/>
      <c r="H180" s="228" t="s">
        <v>561</v>
      </c>
      <c r="I180" s="228" t="s">
        <v>490</v>
      </c>
      <c r="J180" s="228">
        <v>255</v>
      </c>
      <c r="K180" s="276"/>
    </row>
    <row r="181" s="1" customFormat="1" ht="15" customHeight="1">
      <c r="B181" s="253"/>
      <c r="C181" s="228" t="s">
        <v>107</v>
      </c>
      <c r="D181" s="228"/>
      <c r="E181" s="228"/>
      <c r="F181" s="251" t="s">
        <v>488</v>
      </c>
      <c r="G181" s="228"/>
      <c r="H181" s="228" t="s">
        <v>452</v>
      </c>
      <c r="I181" s="228" t="s">
        <v>490</v>
      </c>
      <c r="J181" s="228">
        <v>10</v>
      </c>
      <c r="K181" s="276"/>
    </row>
    <row r="182" s="1" customFormat="1" ht="15" customHeight="1">
      <c r="B182" s="253"/>
      <c r="C182" s="228" t="s">
        <v>108</v>
      </c>
      <c r="D182" s="228"/>
      <c r="E182" s="228"/>
      <c r="F182" s="251" t="s">
        <v>488</v>
      </c>
      <c r="G182" s="228"/>
      <c r="H182" s="228" t="s">
        <v>562</v>
      </c>
      <c r="I182" s="228" t="s">
        <v>523</v>
      </c>
      <c r="J182" s="228"/>
      <c r="K182" s="276"/>
    </row>
    <row r="183" s="1" customFormat="1" ht="15" customHeight="1">
      <c r="B183" s="253"/>
      <c r="C183" s="228" t="s">
        <v>563</v>
      </c>
      <c r="D183" s="228"/>
      <c r="E183" s="228"/>
      <c r="F183" s="251" t="s">
        <v>488</v>
      </c>
      <c r="G183" s="228"/>
      <c r="H183" s="228" t="s">
        <v>564</v>
      </c>
      <c r="I183" s="228" t="s">
        <v>523</v>
      </c>
      <c r="J183" s="228"/>
      <c r="K183" s="276"/>
    </row>
    <row r="184" s="1" customFormat="1" ht="15" customHeight="1">
      <c r="B184" s="253"/>
      <c r="C184" s="228" t="s">
        <v>552</v>
      </c>
      <c r="D184" s="228"/>
      <c r="E184" s="228"/>
      <c r="F184" s="251" t="s">
        <v>488</v>
      </c>
      <c r="G184" s="228"/>
      <c r="H184" s="228" t="s">
        <v>565</v>
      </c>
      <c r="I184" s="228" t="s">
        <v>523</v>
      </c>
      <c r="J184" s="228"/>
      <c r="K184" s="276"/>
    </row>
    <row r="185" s="1" customFormat="1" ht="15" customHeight="1">
      <c r="B185" s="253"/>
      <c r="C185" s="228" t="s">
        <v>110</v>
      </c>
      <c r="D185" s="228"/>
      <c r="E185" s="228"/>
      <c r="F185" s="251" t="s">
        <v>494</v>
      </c>
      <c r="G185" s="228"/>
      <c r="H185" s="228" t="s">
        <v>566</v>
      </c>
      <c r="I185" s="228" t="s">
        <v>490</v>
      </c>
      <c r="J185" s="228">
        <v>50</v>
      </c>
      <c r="K185" s="276"/>
    </row>
    <row r="186" s="1" customFormat="1" ht="15" customHeight="1">
      <c r="B186" s="253"/>
      <c r="C186" s="228" t="s">
        <v>567</v>
      </c>
      <c r="D186" s="228"/>
      <c r="E186" s="228"/>
      <c r="F186" s="251" t="s">
        <v>494</v>
      </c>
      <c r="G186" s="228"/>
      <c r="H186" s="228" t="s">
        <v>568</v>
      </c>
      <c r="I186" s="228" t="s">
        <v>569</v>
      </c>
      <c r="J186" s="228"/>
      <c r="K186" s="276"/>
    </row>
    <row r="187" s="1" customFormat="1" ht="15" customHeight="1">
      <c r="B187" s="253"/>
      <c r="C187" s="228" t="s">
        <v>570</v>
      </c>
      <c r="D187" s="228"/>
      <c r="E187" s="228"/>
      <c r="F187" s="251" t="s">
        <v>494</v>
      </c>
      <c r="G187" s="228"/>
      <c r="H187" s="228" t="s">
        <v>571</v>
      </c>
      <c r="I187" s="228" t="s">
        <v>569</v>
      </c>
      <c r="J187" s="228"/>
      <c r="K187" s="276"/>
    </row>
    <row r="188" s="1" customFormat="1" ht="15" customHeight="1">
      <c r="B188" s="253"/>
      <c r="C188" s="228" t="s">
        <v>572</v>
      </c>
      <c r="D188" s="228"/>
      <c r="E188" s="228"/>
      <c r="F188" s="251" t="s">
        <v>494</v>
      </c>
      <c r="G188" s="228"/>
      <c r="H188" s="228" t="s">
        <v>573</v>
      </c>
      <c r="I188" s="228" t="s">
        <v>569</v>
      </c>
      <c r="J188" s="228"/>
      <c r="K188" s="276"/>
    </row>
    <row r="189" s="1" customFormat="1" ht="15" customHeight="1">
      <c r="B189" s="253"/>
      <c r="C189" s="289" t="s">
        <v>574</v>
      </c>
      <c r="D189" s="228"/>
      <c r="E189" s="228"/>
      <c r="F189" s="251" t="s">
        <v>494</v>
      </c>
      <c r="G189" s="228"/>
      <c r="H189" s="228" t="s">
        <v>575</v>
      </c>
      <c r="I189" s="228" t="s">
        <v>576</v>
      </c>
      <c r="J189" s="290" t="s">
        <v>577</v>
      </c>
      <c r="K189" s="276"/>
    </row>
    <row r="190" s="16" customFormat="1" ht="15" customHeight="1">
      <c r="B190" s="291"/>
      <c r="C190" s="292" t="s">
        <v>578</v>
      </c>
      <c r="D190" s="293"/>
      <c r="E190" s="293"/>
      <c r="F190" s="294" t="s">
        <v>494</v>
      </c>
      <c r="G190" s="293"/>
      <c r="H190" s="293" t="s">
        <v>579</v>
      </c>
      <c r="I190" s="293" t="s">
        <v>576</v>
      </c>
      <c r="J190" s="295" t="s">
        <v>577</v>
      </c>
      <c r="K190" s="296"/>
    </row>
    <row r="191" s="1" customFormat="1" ht="15" customHeight="1">
      <c r="B191" s="253"/>
      <c r="C191" s="289" t="s">
        <v>46</v>
      </c>
      <c r="D191" s="228"/>
      <c r="E191" s="228"/>
      <c r="F191" s="251" t="s">
        <v>488</v>
      </c>
      <c r="G191" s="228"/>
      <c r="H191" s="225" t="s">
        <v>580</v>
      </c>
      <c r="I191" s="228" t="s">
        <v>581</v>
      </c>
      <c r="J191" s="228"/>
      <c r="K191" s="276"/>
    </row>
    <row r="192" s="1" customFormat="1" ht="15" customHeight="1">
      <c r="B192" s="253"/>
      <c r="C192" s="289" t="s">
        <v>582</v>
      </c>
      <c r="D192" s="228"/>
      <c r="E192" s="228"/>
      <c r="F192" s="251" t="s">
        <v>488</v>
      </c>
      <c r="G192" s="228"/>
      <c r="H192" s="228" t="s">
        <v>583</v>
      </c>
      <c r="I192" s="228" t="s">
        <v>523</v>
      </c>
      <c r="J192" s="228"/>
      <c r="K192" s="276"/>
    </row>
    <row r="193" s="1" customFormat="1" ht="15" customHeight="1">
      <c r="B193" s="253"/>
      <c r="C193" s="289" t="s">
        <v>584</v>
      </c>
      <c r="D193" s="228"/>
      <c r="E193" s="228"/>
      <c r="F193" s="251" t="s">
        <v>488</v>
      </c>
      <c r="G193" s="228"/>
      <c r="H193" s="228" t="s">
        <v>585</v>
      </c>
      <c r="I193" s="228" t="s">
        <v>523</v>
      </c>
      <c r="J193" s="228"/>
      <c r="K193" s="276"/>
    </row>
    <row r="194" s="1" customFormat="1" ht="15" customHeight="1">
      <c r="B194" s="253"/>
      <c r="C194" s="289" t="s">
        <v>586</v>
      </c>
      <c r="D194" s="228"/>
      <c r="E194" s="228"/>
      <c r="F194" s="251" t="s">
        <v>494</v>
      </c>
      <c r="G194" s="228"/>
      <c r="H194" s="228" t="s">
        <v>587</v>
      </c>
      <c r="I194" s="228" t="s">
        <v>523</v>
      </c>
      <c r="J194" s="228"/>
      <c r="K194" s="276"/>
    </row>
    <row r="195" s="1" customFormat="1" ht="15" customHeight="1">
      <c r="B195" s="282"/>
      <c r="C195" s="297"/>
      <c r="D195" s="262"/>
      <c r="E195" s="262"/>
      <c r="F195" s="262"/>
      <c r="G195" s="262"/>
      <c r="H195" s="262"/>
      <c r="I195" s="262"/>
      <c r="J195" s="262"/>
      <c r="K195" s="283"/>
    </row>
    <row r="196" s="1" customFormat="1" ht="18.75" customHeight="1">
      <c r="B196" s="264"/>
      <c r="C196" s="274"/>
      <c r="D196" s="274"/>
      <c r="E196" s="274"/>
      <c r="F196" s="284"/>
      <c r="G196" s="274"/>
      <c r="H196" s="274"/>
      <c r="I196" s="274"/>
      <c r="J196" s="274"/>
      <c r="K196" s="264"/>
    </row>
    <row r="197" s="1" customFormat="1" ht="18.75" customHeight="1">
      <c r="B197" s="264"/>
      <c r="C197" s="274"/>
      <c r="D197" s="274"/>
      <c r="E197" s="274"/>
      <c r="F197" s="284"/>
      <c r="G197" s="274"/>
      <c r="H197" s="274"/>
      <c r="I197" s="274"/>
      <c r="J197" s="274"/>
      <c r="K197" s="264"/>
    </row>
    <row r="198" s="1" customFormat="1" ht="18.75" customHeight="1">
      <c r="B198" s="236"/>
      <c r="C198" s="236"/>
      <c r="D198" s="236"/>
      <c r="E198" s="236"/>
      <c r="F198" s="236"/>
      <c r="G198" s="236"/>
      <c r="H198" s="236"/>
      <c r="I198" s="236"/>
      <c r="J198" s="236"/>
      <c r="K198" s="236"/>
    </row>
    <row r="199" s="1" customFormat="1" ht="13.5">
      <c r="B199" s="215"/>
      <c r="C199" s="216"/>
      <c r="D199" s="216"/>
      <c r="E199" s="216"/>
      <c r="F199" s="216"/>
      <c r="G199" s="216"/>
      <c r="H199" s="216"/>
      <c r="I199" s="216"/>
      <c r="J199" s="216"/>
      <c r="K199" s="217"/>
    </row>
    <row r="200" s="1" customFormat="1" ht="21">
      <c r="B200" s="218"/>
      <c r="C200" s="219" t="s">
        <v>588</v>
      </c>
      <c r="D200" s="219"/>
      <c r="E200" s="219"/>
      <c r="F200" s="219"/>
      <c r="G200" s="219"/>
      <c r="H200" s="219"/>
      <c r="I200" s="219"/>
      <c r="J200" s="219"/>
      <c r="K200" s="220"/>
    </row>
    <row r="201" s="1" customFormat="1" ht="25.5" customHeight="1">
      <c r="B201" s="218"/>
      <c r="C201" s="298" t="s">
        <v>589</v>
      </c>
      <c r="D201" s="298"/>
      <c r="E201" s="298"/>
      <c r="F201" s="298" t="s">
        <v>590</v>
      </c>
      <c r="G201" s="299"/>
      <c r="H201" s="298" t="s">
        <v>591</v>
      </c>
      <c r="I201" s="298"/>
      <c r="J201" s="298"/>
      <c r="K201" s="220"/>
    </row>
    <row r="202" s="1" customFormat="1" ht="5.25" customHeight="1">
      <c r="B202" s="253"/>
      <c r="C202" s="248"/>
      <c r="D202" s="248"/>
      <c r="E202" s="248"/>
      <c r="F202" s="248"/>
      <c r="G202" s="274"/>
      <c r="H202" s="248"/>
      <c r="I202" s="248"/>
      <c r="J202" s="248"/>
      <c r="K202" s="276"/>
    </row>
    <row r="203" s="1" customFormat="1" ht="15" customHeight="1">
      <c r="B203" s="253"/>
      <c r="C203" s="228" t="s">
        <v>581</v>
      </c>
      <c r="D203" s="228"/>
      <c r="E203" s="228"/>
      <c r="F203" s="251" t="s">
        <v>47</v>
      </c>
      <c r="G203" s="228"/>
      <c r="H203" s="228" t="s">
        <v>592</v>
      </c>
      <c r="I203" s="228"/>
      <c r="J203" s="228"/>
      <c r="K203" s="276"/>
    </row>
    <row r="204" s="1" customFormat="1" ht="15" customHeight="1">
      <c r="B204" s="253"/>
      <c r="C204" s="228"/>
      <c r="D204" s="228"/>
      <c r="E204" s="228"/>
      <c r="F204" s="251" t="s">
        <v>48</v>
      </c>
      <c r="G204" s="228"/>
      <c r="H204" s="228" t="s">
        <v>593</v>
      </c>
      <c r="I204" s="228"/>
      <c r="J204" s="228"/>
      <c r="K204" s="276"/>
    </row>
    <row r="205" s="1" customFormat="1" ht="15" customHeight="1">
      <c r="B205" s="253"/>
      <c r="C205" s="228"/>
      <c r="D205" s="228"/>
      <c r="E205" s="228"/>
      <c r="F205" s="251" t="s">
        <v>51</v>
      </c>
      <c r="G205" s="228"/>
      <c r="H205" s="228" t="s">
        <v>594</v>
      </c>
      <c r="I205" s="228"/>
      <c r="J205" s="228"/>
      <c r="K205" s="276"/>
    </row>
    <row r="206" s="1" customFormat="1" ht="15" customHeight="1">
      <c r="B206" s="253"/>
      <c r="C206" s="228"/>
      <c r="D206" s="228"/>
      <c r="E206" s="228"/>
      <c r="F206" s="251" t="s">
        <v>49</v>
      </c>
      <c r="G206" s="228"/>
      <c r="H206" s="228" t="s">
        <v>595</v>
      </c>
      <c r="I206" s="228"/>
      <c r="J206" s="228"/>
      <c r="K206" s="276"/>
    </row>
    <row r="207" s="1" customFormat="1" ht="15" customHeight="1">
      <c r="B207" s="253"/>
      <c r="C207" s="228"/>
      <c r="D207" s="228"/>
      <c r="E207" s="228"/>
      <c r="F207" s="251" t="s">
        <v>50</v>
      </c>
      <c r="G207" s="228"/>
      <c r="H207" s="228" t="s">
        <v>596</v>
      </c>
      <c r="I207" s="228"/>
      <c r="J207" s="228"/>
      <c r="K207" s="276"/>
    </row>
    <row r="208" s="1" customFormat="1" ht="15" customHeight="1">
      <c r="B208" s="253"/>
      <c r="C208" s="228"/>
      <c r="D208" s="228"/>
      <c r="E208" s="228"/>
      <c r="F208" s="251"/>
      <c r="G208" s="228"/>
      <c r="H208" s="228"/>
      <c r="I208" s="228"/>
      <c r="J208" s="228"/>
      <c r="K208" s="276"/>
    </row>
    <row r="209" s="1" customFormat="1" ht="15" customHeight="1">
      <c r="B209" s="253"/>
      <c r="C209" s="228" t="s">
        <v>535</v>
      </c>
      <c r="D209" s="228"/>
      <c r="E209" s="228"/>
      <c r="F209" s="251" t="s">
        <v>83</v>
      </c>
      <c r="G209" s="228"/>
      <c r="H209" s="228" t="s">
        <v>597</v>
      </c>
      <c r="I209" s="228"/>
      <c r="J209" s="228"/>
      <c r="K209" s="276"/>
    </row>
    <row r="210" s="1" customFormat="1" ht="15" customHeight="1">
      <c r="B210" s="253"/>
      <c r="C210" s="228"/>
      <c r="D210" s="228"/>
      <c r="E210" s="228"/>
      <c r="F210" s="251" t="s">
        <v>432</v>
      </c>
      <c r="G210" s="228"/>
      <c r="H210" s="228" t="s">
        <v>433</v>
      </c>
      <c r="I210" s="228"/>
      <c r="J210" s="228"/>
      <c r="K210" s="276"/>
    </row>
    <row r="211" s="1" customFormat="1" ht="15" customHeight="1">
      <c r="B211" s="253"/>
      <c r="C211" s="228"/>
      <c r="D211" s="228"/>
      <c r="E211" s="228"/>
      <c r="F211" s="251" t="s">
        <v>430</v>
      </c>
      <c r="G211" s="228"/>
      <c r="H211" s="228" t="s">
        <v>598</v>
      </c>
      <c r="I211" s="228"/>
      <c r="J211" s="228"/>
      <c r="K211" s="276"/>
    </row>
    <row r="212" s="1" customFormat="1" ht="15" customHeight="1">
      <c r="B212" s="300"/>
      <c r="C212" s="228"/>
      <c r="D212" s="228"/>
      <c r="E212" s="228"/>
      <c r="F212" s="251" t="s">
        <v>87</v>
      </c>
      <c r="G212" s="289"/>
      <c r="H212" s="280" t="s">
        <v>88</v>
      </c>
      <c r="I212" s="280"/>
      <c r="J212" s="280"/>
      <c r="K212" s="301"/>
    </row>
    <row r="213" s="1" customFormat="1" ht="15" customHeight="1">
      <c r="B213" s="300"/>
      <c r="C213" s="228"/>
      <c r="D213" s="228"/>
      <c r="E213" s="228"/>
      <c r="F213" s="251" t="s">
        <v>434</v>
      </c>
      <c r="G213" s="289"/>
      <c r="H213" s="280" t="s">
        <v>599</v>
      </c>
      <c r="I213" s="280"/>
      <c r="J213" s="280"/>
      <c r="K213" s="301"/>
    </row>
    <row r="214" s="1" customFormat="1" ht="15" customHeight="1">
      <c r="B214" s="300"/>
      <c r="C214" s="228"/>
      <c r="D214" s="228"/>
      <c r="E214" s="228"/>
      <c r="F214" s="251"/>
      <c r="G214" s="289"/>
      <c r="H214" s="280"/>
      <c r="I214" s="280"/>
      <c r="J214" s="280"/>
      <c r="K214" s="301"/>
    </row>
    <row r="215" s="1" customFormat="1" ht="15" customHeight="1">
      <c r="B215" s="300"/>
      <c r="C215" s="228" t="s">
        <v>559</v>
      </c>
      <c r="D215" s="228"/>
      <c r="E215" s="228"/>
      <c r="F215" s="251">
        <v>1</v>
      </c>
      <c r="G215" s="289"/>
      <c r="H215" s="280" t="s">
        <v>600</v>
      </c>
      <c r="I215" s="280"/>
      <c r="J215" s="280"/>
      <c r="K215" s="301"/>
    </row>
    <row r="216" s="1" customFormat="1" ht="15" customHeight="1">
      <c r="B216" s="300"/>
      <c r="C216" s="228"/>
      <c r="D216" s="228"/>
      <c r="E216" s="228"/>
      <c r="F216" s="251">
        <v>2</v>
      </c>
      <c r="G216" s="289"/>
      <c r="H216" s="280" t="s">
        <v>601</v>
      </c>
      <c r="I216" s="280"/>
      <c r="J216" s="280"/>
      <c r="K216" s="301"/>
    </row>
    <row r="217" s="1" customFormat="1" ht="15" customHeight="1">
      <c r="B217" s="300"/>
      <c r="C217" s="228"/>
      <c r="D217" s="228"/>
      <c r="E217" s="228"/>
      <c r="F217" s="251">
        <v>3</v>
      </c>
      <c r="G217" s="289"/>
      <c r="H217" s="280" t="s">
        <v>602</v>
      </c>
      <c r="I217" s="280"/>
      <c r="J217" s="280"/>
      <c r="K217" s="301"/>
    </row>
    <row r="218" s="1" customFormat="1" ht="15" customHeight="1">
      <c r="B218" s="300"/>
      <c r="C218" s="228"/>
      <c r="D218" s="228"/>
      <c r="E218" s="228"/>
      <c r="F218" s="251">
        <v>4</v>
      </c>
      <c r="G218" s="289"/>
      <c r="H218" s="280" t="s">
        <v>603</v>
      </c>
      <c r="I218" s="280"/>
      <c r="J218" s="280"/>
      <c r="K218" s="301"/>
    </row>
    <row r="219" s="1" customFormat="1" ht="12.75" customHeight="1">
      <c r="B219" s="302"/>
      <c r="C219" s="303"/>
      <c r="D219" s="303"/>
      <c r="E219" s="303"/>
      <c r="F219" s="303"/>
      <c r="G219" s="303"/>
      <c r="H219" s="303"/>
      <c r="I219" s="303"/>
      <c r="J219" s="303"/>
      <c r="K219" s="30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Křišťál</dc:creator>
  <cp:lastModifiedBy>Václav Křišťál</cp:lastModifiedBy>
  <dcterms:created xsi:type="dcterms:W3CDTF">2025-09-12T09:54:43Z</dcterms:created>
  <dcterms:modified xsi:type="dcterms:W3CDTF">2025-09-12T09:54:45Z</dcterms:modified>
</cp:coreProperties>
</file>