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Máma\!2025\"/>
    </mc:Choice>
  </mc:AlternateContent>
  <bookViews>
    <workbookView xWindow="0" yWindow="0" windowWidth="0" windowHeight="0"/>
  </bookViews>
  <sheets>
    <sheet name="Rekapitulace stavby" sheetId="1" r:id="rId1"/>
    <sheet name="01 - Kolumbárium" sheetId="2" r:id="rId2"/>
  </sheets>
  <definedNames>
    <definedName name="_xlnm.Print_Area" localSheetId="0">'Rekapitulace stavby'!$D$4:$AO$76,'Rekapitulace stavby'!$C$82:$AQ$96</definedName>
    <definedName name="_xlnm.Print_Titles" localSheetId="0">'Rekapitulace stavby'!$92:$92</definedName>
    <definedName name="_xlnm._FilterDatabase" localSheetId="1" hidden="1">'01 - Kolumbárium'!$C$133:$K$293</definedName>
    <definedName name="_xlnm.Print_Area" localSheetId="1">'01 - Kolumbárium'!$C$121:$J$293</definedName>
    <definedName name="_xlnm.Print_Titles" localSheetId="1">'01 - Kolumbárium'!$133:$133</definedName>
  </definedNames>
  <calcPr/>
</workbook>
</file>

<file path=xl/calcChain.xml><?xml version="1.0" encoding="utf-8"?>
<calcChain xmlns="http://schemas.openxmlformats.org/spreadsheetml/2006/main">
  <c i="2" l="1" r="J37"/>
  <c r="J36"/>
  <c i="1" r="AY95"/>
  <c i="2" r="J35"/>
  <c i="1" r="AX95"/>
  <c i="2" r="BI293"/>
  <c r="BH293"/>
  <c r="BG293"/>
  <c r="BF293"/>
  <c r="T293"/>
  <c r="T292"/>
  <c r="T291"/>
  <c r="R293"/>
  <c r="R292"/>
  <c r="R291"/>
  <c r="P293"/>
  <c r="P292"/>
  <c r="P291"/>
  <c r="BI289"/>
  <c r="BH289"/>
  <c r="BG289"/>
  <c r="BF289"/>
  <c r="T289"/>
  <c r="T288"/>
  <c r="R289"/>
  <c r="R288"/>
  <c r="P289"/>
  <c r="P288"/>
  <c r="BI287"/>
  <c r="BH287"/>
  <c r="BG287"/>
  <c r="BF287"/>
  <c r="T287"/>
  <c r="R287"/>
  <c r="P287"/>
  <c r="BI285"/>
  <c r="BH285"/>
  <c r="BG285"/>
  <c r="BF285"/>
  <c r="T285"/>
  <c r="R285"/>
  <c r="P285"/>
  <c r="BI284"/>
  <c r="BH284"/>
  <c r="BG284"/>
  <c r="BF284"/>
  <c r="T284"/>
  <c r="R284"/>
  <c r="P284"/>
  <c r="BI282"/>
  <c r="BH282"/>
  <c r="BG282"/>
  <c r="BF282"/>
  <c r="T282"/>
  <c r="R282"/>
  <c r="P282"/>
  <c r="BI280"/>
  <c r="BH280"/>
  <c r="BG280"/>
  <c r="BF280"/>
  <c r="T280"/>
  <c r="R280"/>
  <c r="P280"/>
  <c r="BI278"/>
  <c r="BH278"/>
  <c r="BG278"/>
  <c r="BF278"/>
  <c r="T278"/>
  <c r="R278"/>
  <c r="P278"/>
  <c r="BI276"/>
  <c r="BH276"/>
  <c r="BG276"/>
  <c r="BF276"/>
  <c r="T276"/>
  <c r="R276"/>
  <c r="P276"/>
  <c r="BI274"/>
  <c r="BH274"/>
  <c r="BG274"/>
  <c r="BF274"/>
  <c r="T274"/>
  <c r="R274"/>
  <c r="P274"/>
  <c r="BI272"/>
  <c r="BH272"/>
  <c r="BG272"/>
  <c r="BF272"/>
  <c r="T272"/>
  <c r="R272"/>
  <c r="P272"/>
  <c r="BI269"/>
  <c r="BH269"/>
  <c r="BG269"/>
  <c r="BF269"/>
  <c r="T269"/>
  <c r="R269"/>
  <c r="P269"/>
  <c r="BI267"/>
  <c r="BH267"/>
  <c r="BG267"/>
  <c r="BF267"/>
  <c r="T267"/>
  <c r="R267"/>
  <c r="P267"/>
  <c r="BI265"/>
  <c r="BH265"/>
  <c r="BG265"/>
  <c r="BF265"/>
  <c r="T265"/>
  <c r="R265"/>
  <c r="P265"/>
  <c r="BI263"/>
  <c r="BH263"/>
  <c r="BG263"/>
  <c r="BF263"/>
  <c r="T263"/>
  <c r="R263"/>
  <c r="P263"/>
  <c r="BI260"/>
  <c r="BH260"/>
  <c r="BG260"/>
  <c r="BF260"/>
  <c r="T260"/>
  <c r="T259"/>
  <c r="R260"/>
  <c r="R259"/>
  <c r="P260"/>
  <c r="P259"/>
  <c r="BI255"/>
  <c r="BH255"/>
  <c r="BG255"/>
  <c r="BF255"/>
  <c r="T255"/>
  <c r="T254"/>
  <c r="R255"/>
  <c r="R254"/>
  <c r="P255"/>
  <c r="P254"/>
  <c r="BI252"/>
  <c r="BH252"/>
  <c r="BG252"/>
  <c r="BF252"/>
  <c r="T252"/>
  <c r="R252"/>
  <c r="P252"/>
  <c r="BI250"/>
  <c r="BH250"/>
  <c r="BG250"/>
  <c r="BF250"/>
  <c r="T250"/>
  <c r="R250"/>
  <c r="P250"/>
  <c r="BI248"/>
  <c r="BH248"/>
  <c r="BG248"/>
  <c r="BF248"/>
  <c r="T248"/>
  <c r="R248"/>
  <c r="P248"/>
  <c r="BI246"/>
  <c r="BH246"/>
  <c r="BG246"/>
  <c r="BF246"/>
  <c r="T246"/>
  <c r="R246"/>
  <c r="P246"/>
  <c r="BI244"/>
  <c r="BH244"/>
  <c r="BG244"/>
  <c r="BF244"/>
  <c r="T244"/>
  <c r="R244"/>
  <c r="P244"/>
  <c r="BI240"/>
  <c r="BH240"/>
  <c r="BG240"/>
  <c r="BF240"/>
  <c r="T240"/>
  <c r="T239"/>
  <c r="R240"/>
  <c r="R239"/>
  <c r="P240"/>
  <c r="P239"/>
  <c r="BI237"/>
  <c r="BH237"/>
  <c r="BG237"/>
  <c r="BF237"/>
  <c r="T237"/>
  <c r="R237"/>
  <c r="P237"/>
  <c r="BI235"/>
  <c r="BH235"/>
  <c r="BG235"/>
  <c r="BF235"/>
  <c r="T235"/>
  <c r="R235"/>
  <c r="P235"/>
  <c r="BI232"/>
  <c r="BH232"/>
  <c r="BG232"/>
  <c r="BF232"/>
  <c r="T232"/>
  <c r="R232"/>
  <c r="P232"/>
  <c r="BI230"/>
  <c r="BH230"/>
  <c r="BG230"/>
  <c r="BF230"/>
  <c r="T230"/>
  <c r="R230"/>
  <c r="P230"/>
  <c r="BI228"/>
  <c r="BH228"/>
  <c r="BG228"/>
  <c r="BF228"/>
  <c r="T228"/>
  <c r="R228"/>
  <c r="P228"/>
  <c r="BI226"/>
  <c r="BH226"/>
  <c r="BG226"/>
  <c r="BF226"/>
  <c r="T226"/>
  <c r="R226"/>
  <c r="P226"/>
  <c r="BI224"/>
  <c r="BH224"/>
  <c r="BG224"/>
  <c r="BF224"/>
  <c r="T224"/>
  <c r="R224"/>
  <c r="P224"/>
  <c r="BI220"/>
  <c r="BH220"/>
  <c r="BG220"/>
  <c r="BF220"/>
  <c r="T220"/>
  <c r="R220"/>
  <c r="P220"/>
  <c r="BI218"/>
  <c r="BH218"/>
  <c r="BG218"/>
  <c r="BF218"/>
  <c r="T218"/>
  <c r="R218"/>
  <c r="P218"/>
  <c r="BI215"/>
  <c r="BH215"/>
  <c r="BG215"/>
  <c r="BF215"/>
  <c r="T215"/>
  <c r="R215"/>
  <c r="P215"/>
  <c r="BI213"/>
  <c r="BH213"/>
  <c r="BG213"/>
  <c r="BF213"/>
  <c r="T213"/>
  <c r="R213"/>
  <c r="P213"/>
  <c r="BI211"/>
  <c r="BH211"/>
  <c r="BG211"/>
  <c r="BF211"/>
  <c r="T211"/>
  <c r="R211"/>
  <c r="P211"/>
  <c r="BI209"/>
  <c r="BH209"/>
  <c r="BG209"/>
  <c r="BF209"/>
  <c r="T209"/>
  <c r="R209"/>
  <c r="P209"/>
  <c r="BI208"/>
  <c r="BH208"/>
  <c r="BG208"/>
  <c r="BF208"/>
  <c r="T208"/>
  <c r="R208"/>
  <c r="P208"/>
  <c r="BI207"/>
  <c r="BH207"/>
  <c r="BG207"/>
  <c r="BF207"/>
  <c r="T207"/>
  <c r="R207"/>
  <c r="P207"/>
  <c r="BI205"/>
  <c r="BH205"/>
  <c r="BG205"/>
  <c r="BF205"/>
  <c r="T205"/>
  <c r="R205"/>
  <c r="P205"/>
  <c r="BI203"/>
  <c r="BH203"/>
  <c r="BG203"/>
  <c r="BF203"/>
  <c r="T203"/>
  <c r="R203"/>
  <c r="P203"/>
  <c r="BI201"/>
  <c r="BH201"/>
  <c r="BG201"/>
  <c r="BF201"/>
  <c r="T201"/>
  <c r="R201"/>
  <c r="P201"/>
  <c r="BI199"/>
  <c r="BH199"/>
  <c r="BG199"/>
  <c r="BF199"/>
  <c r="T199"/>
  <c r="R199"/>
  <c r="P199"/>
  <c r="BI194"/>
  <c r="BH194"/>
  <c r="BG194"/>
  <c r="BF194"/>
  <c r="T194"/>
  <c r="R194"/>
  <c r="P194"/>
  <c r="BI189"/>
  <c r="BH189"/>
  <c r="BG189"/>
  <c r="BF189"/>
  <c r="T189"/>
  <c r="R189"/>
  <c r="P189"/>
  <c r="BI188"/>
  <c r="BH188"/>
  <c r="BG188"/>
  <c r="BF188"/>
  <c r="T188"/>
  <c r="R188"/>
  <c r="P188"/>
  <c r="BI184"/>
  <c r="BH184"/>
  <c r="BG184"/>
  <c r="BF184"/>
  <c r="T184"/>
  <c r="R184"/>
  <c r="P184"/>
  <c r="BI177"/>
  <c r="BH177"/>
  <c r="BG177"/>
  <c r="BF177"/>
  <c r="T177"/>
  <c r="R177"/>
  <c r="P177"/>
  <c r="BI174"/>
  <c r="BH174"/>
  <c r="BG174"/>
  <c r="BF174"/>
  <c r="T174"/>
  <c r="R174"/>
  <c r="P174"/>
  <c r="BI172"/>
  <c r="BH172"/>
  <c r="BG172"/>
  <c r="BF172"/>
  <c r="T172"/>
  <c r="R172"/>
  <c r="P172"/>
  <c r="BI170"/>
  <c r="BH170"/>
  <c r="BG170"/>
  <c r="BF170"/>
  <c r="T170"/>
  <c r="R170"/>
  <c r="P170"/>
  <c r="BI168"/>
  <c r="BH168"/>
  <c r="BG168"/>
  <c r="BF168"/>
  <c r="T168"/>
  <c r="R168"/>
  <c r="P168"/>
  <c r="BI166"/>
  <c r="BH166"/>
  <c r="BG166"/>
  <c r="BF166"/>
  <c r="T166"/>
  <c r="R166"/>
  <c r="P166"/>
  <c r="BI165"/>
  <c r="BH165"/>
  <c r="BG165"/>
  <c r="BF165"/>
  <c r="T165"/>
  <c r="R165"/>
  <c r="P165"/>
  <c r="BI164"/>
  <c r="BH164"/>
  <c r="BG164"/>
  <c r="BF164"/>
  <c r="T164"/>
  <c r="R164"/>
  <c r="P164"/>
  <c r="BI162"/>
  <c r="BH162"/>
  <c r="BG162"/>
  <c r="BF162"/>
  <c r="T162"/>
  <c r="R162"/>
  <c r="P162"/>
  <c r="BI160"/>
  <c r="BH160"/>
  <c r="BG160"/>
  <c r="BF160"/>
  <c r="T160"/>
  <c r="R160"/>
  <c r="P160"/>
  <c r="BI158"/>
  <c r="BH158"/>
  <c r="BG158"/>
  <c r="BF158"/>
  <c r="T158"/>
  <c r="R158"/>
  <c r="P158"/>
  <c r="BI156"/>
  <c r="BH156"/>
  <c r="BG156"/>
  <c r="BF156"/>
  <c r="T156"/>
  <c r="R156"/>
  <c r="P156"/>
  <c r="BI154"/>
  <c r="BH154"/>
  <c r="BG154"/>
  <c r="BF154"/>
  <c r="T154"/>
  <c r="R154"/>
  <c r="P154"/>
  <c r="BI152"/>
  <c r="BH152"/>
  <c r="BG152"/>
  <c r="BF152"/>
  <c r="T152"/>
  <c r="R152"/>
  <c r="P152"/>
  <c r="BI144"/>
  <c r="BH144"/>
  <c r="BG144"/>
  <c r="BF144"/>
  <c r="T144"/>
  <c r="R144"/>
  <c r="P144"/>
  <c r="BI142"/>
  <c r="BH142"/>
  <c r="BG142"/>
  <c r="BF142"/>
  <c r="T142"/>
  <c r="R142"/>
  <c r="P142"/>
  <c r="BI140"/>
  <c r="BH140"/>
  <c r="BG140"/>
  <c r="BF140"/>
  <c r="T140"/>
  <c r="R140"/>
  <c r="P140"/>
  <c r="BI138"/>
  <c r="BH138"/>
  <c r="BG138"/>
  <c r="BF138"/>
  <c r="T138"/>
  <c r="R138"/>
  <c r="P138"/>
  <c r="BI137"/>
  <c r="BH137"/>
  <c r="BG137"/>
  <c r="BF137"/>
  <c r="T137"/>
  <c r="R137"/>
  <c r="P137"/>
  <c r="F128"/>
  <c r="E126"/>
  <c r="F89"/>
  <c r="E87"/>
  <c r="J24"/>
  <c r="E24"/>
  <c r="J131"/>
  <c r="J23"/>
  <c r="J21"/>
  <c r="E21"/>
  <c r="J130"/>
  <c r="J20"/>
  <c r="J18"/>
  <c r="E18"/>
  <c r="F131"/>
  <c r="J17"/>
  <c r="J15"/>
  <c r="E15"/>
  <c r="F130"/>
  <c r="J14"/>
  <c r="J12"/>
  <c r="J89"/>
  <c r="E7"/>
  <c r="E124"/>
  <c i="1" r="L90"/>
  <c r="AM90"/>
  <c r="AM89"/>
  <c r="L89"/>
  <c r="AM87"/>
  <c r="L87"/>
  <c r="L85"/>
  <c r="L84"/>
  <c i="2" r="J276"/>
  <c r="J162"/>
  <c r="BK267"/>
  <c r="BK230"/>
  <c r="BK293"/>
  <c r="BK284"/>
  <c r="BK250"/>
  <c r="J184"/>
  <c r="BK246"/>
  <c r="J164"/>
  <c r="J168"/>
  <c r="BK213"/>
  <c r="J144"/>
  <c r="BK137"/>
  <c r="J226"/>
  <c r="BK252"/>
  <c r="J170"/>
  <c r="J140"/>
  <c r="J252"/>
  <c r="BK188"/>
  <c r="J160"/>
  <c r="J289"/>
  <c r="J274"/>
  <c r="BK199"/>
  <c r="BK269"/>
  <c r="BK228"/>
  <c r="BK232"/>
  <c r="J158"/>
  <c r="J211"/>
  <c r="J209"/>
  <c r="BK274"/>
  <c r="J188"/>
  <c r="J237"/>
  <c r="J156"/>
  <c r="J272"/>
  <c r="BK211"/>
  <c r="BK158"/>
  <c r="J287"/>
  <c r="BK224"/>
  <c r="J208"/>
  <c r="J280"/>
  <c r="J220"/>
  <c r="J248"/>
  <c r="BK235"/>
  <c r="BK189"/>
  <c r="J138"/>
  <c r="J250"/>
  <c r="BK166"/>
  <c r="BK248"/>
  <c r="J152"/>
  <c r="J255"/>
  <c r="BK165"/>
  <c r="BK287"/>
  <c r="BK220"/>
  <c r="J166"/>
  <c r="BK255"/>
  <c r="BK174"/>
  <c i="1" r="AS94"/>
  <c i="2" r="J201"/>
  <c r="J228"/>
  <c r="BK160"/>
  <c r="J205"/>
  <c r="BK263"/>
  <c r="BK164"/>
  <c r="BK244"/>
  <c r="BK208"/>
  <c r="BK144"/>
  <c r="J240"/>
  <c r="BK184"/>
  <c r="BK289"/>
  <c r="BK278"/>
  <c r="BK215"/>
  <c r="BK162"/>
  <c r="J263"/>
  <c r="J203"/>
  <c r="J142"/>
  <c r="BK226"/>
  <c r="BK138"/>
  <c r="J154"/>
  <c r="BK152"/>
  <c r="J260"/>
  <c r="BK177"/>
  <c r="BK260"/>
  <c r="J199"/>
  <c r="J282"/>
  <c r="J244"/>
  <c r="J174"/>
  <c r="BK142"/>
  <c r="BK282"/>
  <c r="J213"/>
  <c r="J218"/>
  <c r="BK170"/>
  <c r="BK194"/>
  <c r="J267"/>
  <c r="BK205"/>
  <c r="BK156"/>
  <c r="BK240"/>
  <c r="BK265"/>
  <c r="J194"/>
  <c r="BK280"/>
  <c r="J235"/>
  <c r="BK168"/>
  <c r="J293"/>
  <c r="J285"/>
  <c r="BK218"/>
  <c r="J165"/>
  <c r="BK237"/>
  <c r="BK172"/>
  <c r="J230"/>
  <c r="J137"/>
  <c r="BK207"/>
  <c r="J224"/>
  <c r="J284"/>
  <c r="J189"/>
  <c r="BK272"/>
  <c r="J177"/>
  <c r="J246"/>
  <c r="BK203"/>
  <c r="BK154"/>
  <c r="BK285"/>
  <c r="J269"/>
  <c r="BK201"/>
  <c r="J265"/>
  <c r="BK209"/>
  <c r="J278"/>
  <c r="BK140"/>
  <c r="J232"/>
  <c r="J172"/>
  <c r="J215"/>
  <c r="BK276"/>
  <c r="J207"/>
  <c l="1" r="R136"/>
  <c r="R135"/>
  <c r="P193"/>
  <c r="BK234"/>
  <c r="J234"/>
  <c r="J102"/>
  <c r="P262"/>
  <c r="T136"/>
  <c r="R193"/>
  <c r="R234"/>
  <c r="T243"/>
  <c r="R262"/>
  <c r="BK279"/>
  <c r="J279"/>
  <c r="J110"/>
  <c r="P283"/>
  <c r="T167"/>
  <c r="R217"/>
  <c r="BK273"/>
  <c r="J273"/>
  <c r="J109"/>
  <c r="P279"/>
  <c r="R283"/>
  <c r="BK136"/>
  <c r="BK193"/>
  <c r="J193"/>
  <c r="J100"/>
  <c r="P234"/>
  <c r="T273"/>
  <c r="BK167"/>
  <c r="J167"/>
  <c r="J99"/>
  <c r="BK217"/>
  <c r="J217"/>
  <c r="J101"/>
  <c r="T234"/>
  <c r="R243"/>
  <c r="P136"/>
  <c r="T193"/>
  <c r="T262"/>
  <c r="R279"/>
  <c r="R167"/>
  <c r="T217"/>
  <c r="BK243"/>
  <c r="J243"/>
  <c r="J104"/>
  <c r="P273"/>
  <c r="T279"/>
  <c r="P167"/>
  <c r="P217"/>
  <c r="P243"/>
  <c r="BK262"/>
  <c r="J262"/>
  <c r="J108"/>
  <c r="R273"/>
  <c r="BK283"/>
  <c r="J283"/>
  <c r="J111"/>
  <c r="T283"/>
  <c r="J91"/>
  <c r="J92"/>
  <c r="BK292"/>
  <c r="BK291"/>
  <c r="J291"/>
  <c r="J113"/>
  <c r="BK239"/>
  <c r="J239"/>
  <c r="J103"/>
  <c r="BK254"/>
  <c r="J254"/>
  <c r="J105"/>
  <c r="BK288"/>
  <c r="J288"/>
  <c r="J112"/>
  <c r="BK259"/>
  <c r="J259"/>
  <c r="J106"/>
  <c r="F91"/>
  <c r="BE138"/>
  <c r="BE142"/>
  <c r="BE156"/>
  <c r="BE162"/>
  <c r="BE172"/>
  <c r="BE199"/>
  <c r="BE201"/>
  <c r="BE209"/>
  <c r="BE215"/>
  <c r="BE230"/>
  <c r="BE255"/>
  <c r="BE272"/>
  <c r="F92"/>
  <c r="J128"/>
  <c r="BE154"/>
  <c r="BE164"/>
  <c r="BE189"/>
  <c r="BE226"/>
  <c r="BE235"/>
  <c r="E85"/>
  <c r="BE158"/>
  <c r="BE166"/>
  <c r="BE269"/>
  <c r="BE170"/>
  <c r="BE174"/>
  <c r="BE177"/>
  <c r="BE184"/>
  <c r="BE208"/>
  <c r="BE224"/>
  <c r="BE250"/>
  <c r="BE160"/>
  <c r="BE165"/>
  <c r="BE168"/>
  <c r="BE207"/>
  <c r="BE211"/>
  <c r="BE213"/>
  <c r="BE232"/>
  <c r="BE252"/>
  <c r="BE260"/>
  <c r="BE188"/>
  <c r="BE203"/>
  <c r="BE237"/>
  <c r="BE240"/>
  <c r="BE244"/>
  <c r="BE248"/>
  <c r="BE267"/>
  <c r="BE284"/>
  <c r="BE285"/>
  <c r="BE287"/>
  <c r="BE289"/>
  <c r="BE293"/>
  <c r="BE140"/>
  <c r="BE144"/>
  <c r="BE152"/>
  <c r="BE194"/>
  <c r="BE218"/>
  <c r="BE220"/>
  <c r="BE228"/>
  <c r="BE263"/>
  <c r="BE265"/>
  <c r="BE274"/>
  <c r="BE276"/>
  <c r="BE278"/>
  <c r="BE137"/>
  <c r="BE205"/>
  <c r="BE246"/>
  <c r="BE280"/>
  <c r="BE282"/>
  <c r="J34"/>
  <c i="1" r="AW95"/>
  <c i="2" r="F37"/>
  <c i="1" r="BD95"/>
  <c r="BD94"/>
  <c r="W33"/>
  <c i="2" r="F36"/>
  <c i="1" r="BC95"/>
  <c r="BC94"/>
  <c r="AY94"/>
  <c i="2" r="F35"/>
  <c i="1" r="BB95"/>
  <c r="BB94"/>
  <c r="W31"/>
  <c i="2" r="F34"/>
  <c i="1" r="BA95"/>
  <c r="BA94"/>
  <c r="W30"/>
  <c i="2" l="1" r="T261"/>
  <c r="R261"/>
  <c r="T135"/>
  <c r="T134"/>
  <c r="P135"/>
  <c r="P261"/>
  <c r="BK135"/>
  <c r="J135"/>
  <c r="J97"/>
  <c r="R134"/>
  <c r="J136"/>
  <c r="J98"/>
  <c r="J292"/>
  <c r="J114"/>
  <c r="BK261"/>
  <c r="J261"/>
  <c r="J107"/>
  <c i="1" r="AX94"/>
  <c i="2" r="J33"/>
  <c i="1" r="AV95"/>
  <c r="AT95"/>
  <c r="AW94"/>
  <c r="AK30"/>
  <c r="W32"/>
  <c i="2" r="F33"/>
  <c i="1" r="AZ95"/>
  <c r="AZ94"/>
  <c r="W29"/>
  <c i="2" l="1" r="P134"/>
  <c i="1" r="AU95"/>
  <c i="2" r="BK134"/>
  <c r="J134"/>
  <c r="J96"/>
  <c i="1" r="AU94"/>
  <c r="AV94"/>
  <c r="AK29"/>
  <c i="2" l="1" r="J30"/>
  <c i="1" r="AG95"/>
  <c r="AG94"/>
  <c r="AK26"/>
  <c r="AT94"/>
  <c r="AN94"/>
  <c i="2" l="1" r="J39"/>
  <c i="1" r="AN95"/>
  <c r="AK35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<sst xmlns="http://schemas.openxmlformats.org/spreadsheetml/2006/main">
  <si>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</si>
  <si>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</si>
  <si>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</si>
  <si>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</si>
  <si>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</si>
  <si>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{74c20fee-16ac-48cb-8b09-8bb09f1dfd80}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</si>
  <si>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</si>
  <si>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</si>
  <si>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</si>
  <si>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</si>
  <si>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</si>
  <si>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</si>
  <si>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</si>
  <si>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</si>
  <si>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P2501/2rev2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</si>
  <si>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</si>
  <si>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</si>
  <si>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Kolumbárium III - Hřbitov u kostela sv. Václava</t>
  </si>
  <si>
    <t>KSO:</t>
  </si>
  <si>
    <t>CC-CZ:</t>
  </si>
  <si>
    <t>Místo:</t>
  </si>
  <si>
    <t>Dolní Jirčany</t>
  </si>
  <si>
    <t>Datum:</t>
  </si>
  <si>
    <t>17. 9. 2025</t>
  </si>
  <si>
    <t>Zadavatel:</t>
  </si>
  <si>
    <t>IČ:</t>
  </si>
  <si>
    <t>00241580</t>
  </si>
  <si>
    <t>Obec Psáry</t>
  </si>
  <si>
    <t>DIČ:</t>
  </si>
  <si>
    <t>Uchazeč:</t>
  </si>
  <si>
    <t>Vyplň údaj</t>
  </si>
  <si>
    <t>Projektant:</t>
  </si>
  <si>
    <t>27230601</t>
  </si>
  <si>
    <t>HW PROJEKT s.r.o.</t>
  </si>
  <si>
    <t>True</t>
  </si>
  <si>
    <t>Zpracovatel:</t>
  </si>
  <si>
    <t xml:space="preserve"> 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</si>
  <si>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</si>
  <si>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</si>
  <si>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</si>
  <si>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</si>
  <si>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</si>
  <si>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</si>
  <si>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</si>
  <si>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</si>
  <si>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</si>
  <si>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</si>
  <si>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</si>
  <si>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</si>
  <si>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</si>
  <si>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</si>
  <si>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</si>
  <si>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</si>
  <si>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</si>
  <si>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</si>
  <si>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</si>
  <si>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</si>
  <si>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</si>
  <si>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</si>
  <si>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</si>
  <si>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</si>
  <si>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</si>
  <si>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</si>
  <si>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</si>
  <si>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</si>
  <si>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</si>
  <si>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</si>
  <si>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</si>
  <si>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</si>
  <si>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</si>
  <si>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</si>
  <si>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</si>
  <si>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</si>
  <si>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</si>
  <si>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</si>
  <si>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</si>
  <si>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</si>
  <si>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</si>
  <si>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</si>
  <si>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</si>
  <si>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</si>
  <si>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</si>
  <si>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</si>
  <si>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01</t>
  </si>
  <si>
    <t>Kolumbárium</t>
  </si>
  <si>
    <t>STA</t>
  </si>
  <si>
    <t>1</t>
  </si>
  <si>
    <t>{c7bb2b3b-e209-48a7-83bc-8305038432f9}</t>
  </si>
  <si>
    <t>2</t>
  </si>
  <si>
    <t>KRYCÍ LIST SOUPISU PRACÍ</t>
  </si>
  <si>
    <t>Objekt:</t>
  </si>
  <si>
    <t>01 - Kolumbárium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</si>
  <si>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</si>
  <si>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</si>
  <si>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</si>
  <si>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</si>
  <si>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</si>
  <si>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</si>
  <si>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</si>
  <si>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2 - Zakládání</t>
  </si>
  <si>
    <t xml:space="preserve">    3 - Svislé a kompletní konstrukce</t>
  </si>
  <si>
    <t xml:space="preserve">    4 - Vodorovné konstrukce</t>
  </si>
  <si>
    <t xml:space="preserve">    5 - Komunikace pozemní</t>
  </si>
  <si>
    <t xml:space="preserve">    6 - Úpravy povrchů, podlahy a osazování výplní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</si>
  <si>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</si>
  <si>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</si>
  <si>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</si>
  <si>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</si>
  <si>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711 - Izolace proti vodě, vlhkosti a plynům</t>
  </si>
  <si>
    <t xml:space="preserve">    764 - Konstrukce klempířské</t>
  </si>
  <si>
    <t xml:space="preserve">    765 - Krytina skládaná</t>
  </si>
  <si>
    <t xml:space="preserve">    771 - Podlahy z dlaždic</t>
  </si>
  <si>
    <t xml:space="preserve">    783 - Dokončovací práce - nátěry</t>
  </si>
  <si>
    <t>VRN - Vedlejší rozpočtové náklady</t>
  </si>
  <si>
    <t xml:space="preserve">    VRN3 - Zařízení staveniště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</si>
  <si>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</si>
  <si>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</si>
  <si>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</si>
  <si>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</si>
  <si>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</si>
  <si>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</si>
  <si>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</si>
  <si>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</si>
  <si>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</si>
  <si>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</si>
  <si>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</si>
  <si>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</si>
  <si>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</si>
  <si>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</si>
  <si>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</si>
  <si>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</si>
  <si>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</si>
  <si>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</si>
  <si>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111251101</t>
  </si>
  <si>
    <t>Odstranění křovin a stromů průměru kmene do 100 mm i s kořeny sklonu terénu do 1:5 z celkové plochy do 100 m2 strojně</t>
  </si>
  <si>
    <t>m2</t>
  </si>
  <si>
    <t>4</t>
  </si>
  <si>
    <t>1950710108</t>
  </si>
  <si>
    <t>111301111</t>
  </si>
  <si>
    <t>Sejmutí drnu tl do 100 mm s přemístěním do 50 m nebo naložením na dopravní prostředek</t>
  </si>
  <si>
    <t>-2143384649</t>
  </si>
  <si>
    <t>VV</t>
  </si>
  <si>
    <t>50"(1,5+2,45)*12,65</t>
  </si>
  <si>
    <t>3</t>
  </si>
  <si>
    <t>122151102</t>
  </si>
  <si>
    <t>Odkopávky a prokopávky nezapažené v hornině třídy těžitelnosti I skupiny 1 a 2 objem do 50 m3 strojně</t>
  </si>
  <si>
    <t>m3</t>
  </si>
  <si>
    <t>-318028650</t>
  </si>
  <si>
    <t>14,3"odměřeno ze situace a řezů</t>
  </si>
  <si>
    <t>131151100</t>
  </si>
  <si>
    <t>Hloubení jam nezapažených v hornině třídy těžitelnosti I skupiny 1 a 2 objem do 20 m3 strojně</t>
  </si>
  <si>
    <t>989612452</t>
  </si>
  <si>
    <t>(0,5*0,5*1)*2"výkop pro zřízení vsakovací jímky</t>
  </si>
  <si>
    <t>5</t>
  </si>
  <si>
    <t>132112131</t>
  </si>
  <si>
    <t>Hloubení nezapažených rýh šířky do 800 mm v soudržných horninách třídy těžitelnosti I skupiny 1 a 2 ručně</t>
  </si>
  <si>
    <t>-1207647190</t>
  </si>
  <si>
    <t>1,1*0,6*8,25"sekce 1</t>
  </si>
  <si>
    <t>(1,1*0,6+0,25*0,15)*(16,5+2*0,5)"sekce 2</t>
  </si>
  <si>
    <t>1*0,5*13"pod opěrmou zídku</t>
  </si>
  <si>
    <t>7,805*0,6*1"pod vjezdem</t>
  </si>
  <si>
    <t>2,5*0,6*0,9"pod zídkou na konci sekce 2</t>
  </si>
  <si>
    <t>1,4*0,3*2"základové pasy pod schody</t>
  </si>
  <si>
    <t>Součet</t>
  </si>
  <si>
    <t>6</t>
  </si>
  <si>
    <t>162701105R</t>
  </si>
  <si>
    <t xml:space="preserve">Vodorovné přemístění  výkopku/sypaniny z horniny tř. 1 až 4 na skládku</t>
  </si>
  <si>
    <t>-75921743</t>
  </si>
  <si>
    <t>14,3-5,25"přebytečný výkopek</t>
  </si>
  <si>
    <t>7</t>
  </si>
  <si>
    <t>171151103</t>
  </si>
  <si>
    <t>Uložení sypaniny z hornin soudržných do násypů zhutněných strojně</t>
  </si>
  <si>
    <t>970151661</t>
  </si>
  <si>
    <t>5,25"odměřeno ze situace a řezů</t>
  </si>
  <si>
    <t>8</t>
  </si>
  <si>
    <t>171201231</t>
  </si>
  <si>
    <t>Poplatek za uložení zeminy a kamení na recyklační skládce (skládkovné) kód odpadu 17 05 04</t>
  </si>
  <si>
    <t>t</t>
  </si>
  <si>
    <t>1251720876</t>
  </si>
  <si>
    <t>(14,3-5,25)*1,8</t>
  </si>
  <si>
    <t>9</t>
  </si>
  <si>
    <t>181311103</t>
  </si>
  <si>
    <t>Rozprostření ornice tl vrstvy do 200 mm v rovině nebo ve svahu do 1:5 ručně</t>
  </si>
  <si>
    <t>1081935812</t>
  </si>
  <si>
    <t>20"svahovaný terén</t>
  </si>
  <si>
    <t>10</t>
  </si>
  <si>
    <t>M</t>
  </si>
  <si>
    <t>10364101</t>
  </si>
  <si>
    <t>zemina pro terénní úpravy - ornice</t>
  </si>
  <si>
    <t>-1174842501</t>
  </si>
  <si>
    <t>20*0,15*0,800</t>
  </si>
  <si>
    <t>11</t>
  </si>
  <si>
    <t>181411131</t>
  </si>
  <si>
    <t>Založení parkového trávníku výsevem pl do 1000 m2 v rovině a ve svahu do 1:5</t>
  </si>
  <si>
    <t>1830285960</t>
  </si>
  <si>
    <t>00572410</t>
  </si>
  <si>
    <t>osivo směs travní parková</t>
  </si>
  <si>
    <t>kg</t>
  </si>
  <si>
    <t>2128933494</t>
  </si>
  <si>
    <t>13</t>
  </si>
  <si>
    <t>181951112</t>
  </si>
  <si>
    <t>Úprava pláně v hornině třídy těžitelnosti I skupiny 1 až 3 se zhutněním strojně</t>
  </si>
  <si>
    <t>-1752155623</t>
  </si>
  <si>
    <t>14</t>
  </si>
  <si>
    <t>182151111</t>
  </si>
  <si>
    <t>Svahování v zářezech v hornině třídy těžitelnosti I skupiny 1 až 3 strojně</t>
  </si>
  <si>
    <t>-605784528</t>
  </si>
  <si>
    <t>Zakládání</t>
  </si>
  <si>
    <t>15</t>
  </si>
  <si>
    <t>211531111</t>
  </si>
  <si>
    <t>Výplň odvodňovacích žeber nebo trativodů kamenivem hrubým drceným frakce 16 až 63 mm</t>
  </si>
  <si>
    <t>-1294907175</t>
  </si>
  <si>
    <t>0,5*0,5*1*2"výplň vsakovacích jímek</t>
  </si>
  <si>
    <t>16</t>
  </si>
  <si>
    <t>211971121</t>
  </si>
  <si>
    <t>Zřízení opláštění žeber nebo trativodů geotextilií v rýze nebo zářezu sklonu přes 1:2 š do 2,5 m</t>
  </si>
  <si>
    <t>-1778662180</t>
  </si>
  <si>
    <t>(4*0,5*1+0,5*0,5*2)*2"opláštění výplně vsakovacích jímek</t>
  </si>
  <si>
    <t>17</t>
  </si>
  <si>
    <t>TCT.67352502R</t>
  </si>
  <si>
    <t>geotextilie netkaná</t>
  </si>
  <si>
    <t>-589486456</t>
  </si>
  <si>
    <t>5*1,5</t>
  </si>
  <si>
    <t>18</t>
  </si>
  <si>
    <t>274313811R</t>
  </si>
  <si>
    <t>Základové pasy z betonu tř. C 25/30 ( sekce 1)</t>
  </si>
  <si>
    <t>99340509</t>
  </si>
  <si>
    <t>P</t>
  </si>
  <si>
    <t>Poznámka k položce:_x000d_
základ bude betonován postupně po úsecích 1 m , které budou po délce propojeny trny z betonářské oceli</t>
  </si>
  <si>
    <t>19</t>
  </si>
  <si>
    <t>274313811</t>
  </si>
  <si>
    <t>Základové pasy z betonu tř. C 25/30</t>
  </si>
  <si>
    <t>1611166230</t>
  </si>
  <si>
    <t>7,805*0,5*1"pod vjezdem</t>
  </si>
  <si>
    <t>20</t>
  </si>
  <si>
    <t>274351121</t>
  </si>
  <si>
    <t>Zřízení bednění základových pasů rovného</t>
  </si>
  <si>
    <t>-1538809433</t>
  </si>
  <si>
    <t>0,8*8,25"sekce 1</t>
  </si>
  <si>
    <t>0,25*(16,5+2*0,5)"sekce 2</t>
  </si>
  <si>
    <t>274351122</t>
  </si>
  <si>
    <t>Odstranění bednění základových pasů rovného</t>
  </si>
  <si>
    <t>-1320686132</t>
  </si>
  <si>
    <t>22</t>
  </si>
  <si>
    <t>279113154</t>
  </si>
  <si>
    <t>Základová zeď tl přes 250 do 300 mm z tvárnic ztraceného bednění včetně výplně z betonu tř. C 25/30</t>
  </si>
  <si>
    <t>866883791</t>
  </si>
  <si>
    <t>13,2*0,97"opěrná zídka u sekce 1</t>
  </si>
  <si>
    <t>3*0,9"opěrná zídka u sekce 2</t>
  </si>
  <si>
    <t>Svislé a kompletní konstrukce</t>
  </si>
  <si>
    <t>23</t>
  </si>
  <si>
    <t>311000R03</t>
  </si>
  <si>
    <t>Sestavení schránek do souvislé zdi kolumbária o rozměrech 8250x1600x450mm a 16500x1600x450, montáž</t>
  </si>
  <si>
    <t>kus</t>
  </si>
  <si>
    <t>-54243861</t>
  </si>
  <si>
    <t>Poznámka k položce:_x000d_
položka zahrnuje, vnitrostaveništní dopravu, sestavení schránek do souvislé zdi kolumbária o rozměrech 8250x1600x450mm a 1650x1600x450mm_x000d_
_x000d_
položka nezahrnuje:_x000d_
- dodání schránek vč. dvířek, vč. veškerého podružného a spojovacíího materiálu, _x000d_
- dopravu na místo stavby</t>
  </si>
  <si>
    <t>15*4"rozm. 550x400x450 (délkaxvýškaxhloubka), sekce 1</t>
  </si>
  <si>
    <t>30*4"rozm. 550x400x450 (délkaxvýškaxhloubka), sekce 1</t>
  </si>
  <si>
    <t>24</t>
  </si>
  <si>
    <t>311231115R</t>
  </si>
  <si>
    <t>Zdivo nosné z cihel dl 290 mm</t>
  </si>
  <si>
    <t>552352066</t>
  </si>
  <si>
    <t>0,5*0,3*1,8"sekce 2</t>
  </si>
  <si>
    <t>25</t>
  </si>
  <si>
    <t>338171111</t>
  </si>
  <si>
    <t>Osazování sloupků a vzpěr plotových ocelových v do 2 m se zalitím MC</t>
  </si>
  <si>
    <t>715470686</t>
  </si>
  <si>
    <t>2"sloupky u vjezdové branky</t>
  </si>
  <si>
    <t>26</t>
  </si>
  <si>
    <t>55342R02</t>
  </si>
  <si>
    <t>sloupek ocelový 100x100mm dl. 2000mm, vč. povrchové úpravy</t>
  </si>
  <si>
    <t>311666050</t>
  </si>
  <si>
    <t>2"pro osazení vstupní brány</t>
  </si>
  <si>
    <t>27</t>
  </si>
  <si>
    <t>338171R01</t>
  </si>
  <si>
    <t>Oplocení z drátěného pletiva do ocelových sloupků, délka 10m, výška 1600mm, mont.+dod.</t>
  </si>
  <si>
    <t>kpl</t>
  </si>
  <si>
    <t>-2006575809</t>
  </si>
  <si>
    <t xml:space="preserve">Poznámka k položce:_x000d_
v prodlouženířady  sekce 2 na hranici mezi pozemky č.p. 46 a č.p. 26</t>
  </si>
  <si>
    <t>28</t>
  </si>
  <si>
    <t>348101220</t>
  </si>
  <si>
    <t>Osazení vrat nebo vrátek k oplocení na ocelové sloupky pl přes 2 do 4 m2</t>
  </si>
  <si>
    <t>436744156</t>
  </si>
  <si>
    <t>29</t>
  </si>
  <si>
    <t>15945R01</t>
  </si>
  <si>
    <t>brána plotová dvoukřídlál s tahokovu 2200x1900mm</t>
  </si>
  <si>
    <t>-1786400079</t>
  </si>
  <si>
    <t>30</t>
  </si>
  <si>
    <t>348171R01</t>
  </si>
  <si>
    <t>Montáž rámového oplocení výška přes 1 do 1,5 m</t>
  </si>
  <si>
    <t>m</t>
  </si>
  <si>
    <t>-616971101</t>
  </si>
  <si>
    <t>4,45"montáž oplocení z tahokovu v místě vjezdu</t>
  </si>
  <si>
    <t>31</t>
  </si>
  <si>
    <t>15945R02</t>
  </si>
  <si>
    <t>pole plotové s tahokovem vč. povrchové úpravy</t>
  </si>
  <si>
    <t>-621030625</t>
  </si>
  <si>
    <t>4,45*1,05"plot u vjezdu</t>
  </si>
  <si>
    <t>32</t>
  </si>
  <si>
    <t>348272155</t>
  </si>
  <si>
    <t>Plotová zeď tl 295 mm z betonových tvarovek jednostranně štípaných přírodních na MC vč spárování</t>
  </si>
  <si>
    <t>-1613557763</t>
  </si>
  <si>
    <t>(1,535+0,4+3,07+0,4)*0,87+2*0,4*1,13"zídka a sloupky u vjezdu</t>
  </si>
  <si>
    <t>33</t>
  </si>
  <si>
    <t>348272515</t>
  </si>
  <si>
    <t>Plotová stříška pro zeď tl 295 mm z tvarovek hladkých nebo štípaných přírodních</t>
  </si>
  <si>
    <t>1650704469</t>
  </si>
  <si>
    <t>(1,535+3,07)+2*0,4"stříška zídky a sloupků</t>
  </si>
  <si>
    <t>Vodorovné konstrukce</t>
  </si>
  <si>
    <t>34</t>
  </si>
  <si>
    <t>417321515</t>
  </si>
  <si>
    <t>Ztužující pásy a věnce ze ŽB tř. C 25/30</t>
  </si>
  <si>
    <t>-855486238</t>
  </si>
  <si>
    <t>(0,45*0,25-0,15*0,15)*(8,25+16,5)"nadbetonování schránek</t>
  </si>
  <si>
    <t>35</t>
  </si>
  <si>
    <t>417351115</t>
  </si>
  <si>
    <t>Zřízení bednění ztužujících věnců</t>
  </si>
  <si>
    <t>1785186596</t>
  </si>
  <si>
    <t>(0,05+0,15+0,25)*(8,25+16,5)"nadbetonování schránek podélně</t>
  </si>
  <si>
    <t>(0,45*0,25-0,15*0,15)*4"nadbetonování schránek čela</t>
  </si>
  <si>
    <t>36</t>
  </si>
  <si>
    <t>417351116</t>
  </si>
  <si>
    <t>Odstranění bednění ztužujících věnců</t>
  </si>
  <si>
    <t>-2054065134</t>
  </si>
  <si>
    <t>11,498</t>
  </si>
  <si>
    <t>37</t>
  </si>
  <si>
    <t>430321515R</t>
  </si>
  <si>
    <t>Schodišťová konstrukce a rampa ze ŽB tř. C 20/25, vč. výztuže</t>
  </si>
  <si>
    <t>777795627</t>
  </si>
  <si>
    <t>0,31*1,2"vyrovnávací schody</t>
  </si>
  <si>
    <t>38</t>
  </si>
  <si>
    <t>433351131</t>
  </si>
  <si>
    <t>Zřízení bednění schodnic přímočarých schodišť v do 4 m</t>
  </si>
  <si>
    <t>880349284</t>
  </si>
  <si>
    <t>(3*0,18+0,3)*1,2"vyrovnávací schody</t>
  </si>
  <si>
    <t>39</t>
  </si>
  <si>
    <t>433351132</t>
  </si>
  <si>
    <t>Odstranění bednění schodnic přímočarých schodišť v do 4 m</t>
  </si>
  <si>
    <t>-1660995693</t>
  </si>
  <si>
    <t>40</t>
  </si>
  <si>
    <t>451577877</t>
  </si>
  <si>
    <t>Podklad nebo lože pod dlažbu vodorovný nebo do sklonu 1:5 ze štěrkopísku tl přes 30 do 100 mm</t>
  </si>
  <si>
    <t>-944108334</t>
  </si>
  <si>
    <t>72"pískové lože pod dlažbu</t>
  </si>
  <si>
    <t>Komunikace pozemní</t>
  </si>
  <si>
    <t>41</t>
  </si>
  <si>
    <t>596811221</t>
  </si>
  <si>
    <t>Kladení betonové dlažby komunikací pro pěší do lože z kameniva velikosti přes 0,09 do 0,25 m2 pl přes 50 do 100 m2</t>
  </si>
  <si>
    <t>-278698976</t>
  </si>
  <si>
    <t>75"odměřeno ze situace</t>
  </si>
  <si>
    <t>42</t>
  </si>
  <si>
    <t>59246107R</t>
  </si>
  <si>
    <t>dlažba chodníková betonová 500x500mm tl 50mm Fatima - žlutá</t>
  </si>
  <si>
    <t>1058193835</t>
  </si>
  <si>
    <t>75*1,03 'Přepočtené koeficientem množství</t>
  </si>
  <si>
    <t>Úpravy povrchů, podlahy a osazování výplní</t>
  </si>
  <si>
    <t>43</t>
  </si>
  <si>
    <t>622321121</t>
  </si>
  <si>
    <t>Vápenocementová omítka hladká jednovrstvá vnějších stěn nanášená ručně</t>
  </si>
  <si>
    <t>1994289156</t>
  </si>
  <si>
    <t>(0,25+0,3)*(8,25+16,5)+0,1*4"omítka nadezdívky</t>
  </si>
  <si>
    <t>(0,5*2+0,3)*1,8+0,3*0,5"omítka dozdívky u sekce 2</t>
  </si>
  <si>
    <t>Ostatní konstrukce a práce, bourání</t>
  </si>
  <si>
    <t>44</t>
  </si>
  <si>
    <t>916231112</t>
  </si>
  <si>
    <t>Osazení chodníkového obrubníku betonového ležatého bez boční opěry do lože z betonu prostého</t>
  </si>
  <si>
    <t>2086555350</t>
  </si>
  <si>
    <t>8,25+16,5"osazení betonového soklu</t>
  </si>
  <si>
    <t>45</t>
  </si>
  <si>
    <t>59217017R</t>
  </si>
  <si>
    <t xml:space="preserve">prefa sokl betonový  100x250x1000 mm</t>
  </si>
  <si>
    <t>1964075020</t>
  </si>
  <si>
    <t>24,75*1,02 'Přepočtené koeficientem množství</t>
  </si>
  <si>
    <t>46</t>
  </si>
  <si>
    <t>916231213</t>
  </si>
  <si>
    <t>Osazení chodníkového obrubníku betonového stojatého s boční opěrou do lože z betonu prostého</t>
  </si>
  <si>
    <t>1457201108</t>
  </si>
  <si>
    <t>7,5"odměřeno ze situace</t>
  </si>
  <si>
    <t>47</t>
  </si>
  <si>
    <t>59217018</t>
  </si>
  <si>
    <t>obrubník betonový chodníkový 1000x80x200mm</t>
  </si>
  <si>
    <t>-1694201609</t>
  </si>
  <si>
    <t>7,5*1,02 'Přepočtené koeficientem množství</t>
  </si>
  <si>
    <t>48</t>
  </si>
  <si>
    <t>953312111</t>
  </si>
  <si>
    <t>Vložky do svislých dilatačních spár z fasádních polystyrénových desek tl. 10 mm</t>
  </si>
  <si>
    <t>-1978457102</t>
  </si>
  <si>
    <t>(0,25+1,6)*0,45"dilatace sekce 2</t>
  </si>
  <si>
    <t>997</t>
  </si>
  <si>
    <t>Přesun sutě</t>
  </si>
  <si>
    <t>49</t>
  </si>
  <si>
    <t>997221858</t>
  </si>
  <si>
    <t>Poplatek za uložení na recyklační skládce (skládkovné) odpadu z rostlinných pletiv kód odpadu 02 01 03</t>
  </si>
  <si>
    <t>1056463744</t>
  </si>
  <si>
    <t>3*0,1+0,2"odstraněné pařezy, odhad</t>
  </si>
  <si>
    <t>4*0,15"odstraněné túje, odhad</t>
  </si>
  <si>
    <t>998</t>
  </si>
  <si>
    <t>Přesun hmot</t>
  </si>
  <si>
    <t>50</t>
  </si>
  <si>
    <t>998232110</t>
  </si>
  <si>
    <t>Přesun hmot pro oplocení zděné z cihel nebo tvárnic v do 3 m</t>
  </si>
  <si>
    <t>627158347</t>
  </si>
  <si>
    <t>PSV</t>
  </si>
  <si>
    <t>Práce a dodávky PSV</t>
  </si>
  <si>
    <t>711</t>
  </si>
  <si>
    <t>Izolace proti vodě, vlhkosti a plynům</t>
  </si>
  <si>
    <t>51</t>
  </si>
  <si>
    <t>711161215</t>
  </si>
  <si>
    <t>Izolace proti zemní vlhkosti nopovou fólií svislá, výška nopu 20,0 mm, tl do 1,0 mm</t>
  </si>
  <si>
    <t>-1635141887</t>
  </si>
  <si>
    <t>17"dle TZ</t>
  </si>
  <si>
    <t>52</t>
  </si>
  <si>
    <t>711161383</t>
  </si>
  <si>
    <t>Izolace proti zemní vlhkosti nopovou fólií ukončení horní lištou</t>
  </si>
  <si>
    <t>748582344</t>
  </si>
  <si>
    <t>16,5"odhad</t>
  </si>
  <si>
    <t>53</t>
  </si>
  <si>
    <t>711491571</t>
  </si>
  <si>
    <t>Provedení izolace proti vodě volně položenou pojistně hydroizolační fólií na svislé ploše</t>
  </si>
  <si>
    <t>-403890247</t>
  </si>
  <si>
    <t>54</t>
  </si>
  <si>
    <t>28322003</t>
  </si>
  <si>
    <t>fólie hydroizolační pro spodní stavbu mPVC tl 1,0mm</t>
  </si>
  <si>
    <t>-2141594231</t>
  </si>
  <si>
    <t>17*1,221 'Přepočtené koeficientem množství</t>
  </si>
  <si>
    <t>55</t>
  </si>
  <si>
    <t>998711101</t>
  </si>
  <si>
    <t>Přesun hmot tonážní pro izolace proti vodě, vlhkosti a plynům v objektech v do 6 m</t>
  </si>
  <si>
    <t>350674343</t>
  </si>
  <si>
    <t>764</t>
  </si>
  <si>
    <t>Konstrukce klempířské</t>
  </si>
  <si>
    <t>56</t>
  </si>
  <si>
    <t>764542426</t>
  </si>
  <si>
    <t>Žlab nadřímsový hranatý uložený v lůžku z TiZn předzvětralého plechu rš 500 mm</t>
  </si>
  <si>
    <t>-153660584</t>
  </si>
  <si>
    <t>16,5+8,25</t>
  </si>
  <si>
    <t>57</t>
  </si>
  <si>
    <t>764548402</t>
  </si>
  <si>
    <t>Hranatý svod včetně objímek, kolen, odskoků z TiZn předzvětralého plechu o straně 80 mm</t>
  </si>
  <si>
    <t>-259220579</t>
  </si>
  <si>
    <t>1,85*2</t>
  </si>
  <si>
    <t>58</t>
  </si>
  <si>
    <t>998764101</t>
  </si>
  <si>
    <t>Přesun hmot tonážní pro konstrukce klempířské v objektech v do 6 m</t>
  </si>
  <si>
    <t>799246280</t>
  </si>
  <si>
    <t>765</t>
  </si>
  <si>
    <t>Krytina skládaná</t>
  </si>
  <si>
    <t>59</t>
  </si>
  <si>
    <t>765211R01</t>
  </si>
  <si>
    <t>Krytina z keramických hladkých tašek vč. laťovánína na bet. věnci šířky 450mm, mont+dod</t>
  </si>
  <si>
    <t>-780698675</t>
  </si>
  <si>
    <t>8,25+16,5"délka věnce</t>
  </si>
  <si>
    <t>60</t>
  </si>
  <si>
    <t>998765101</t>
  </si>
  <si>
    <t>Přesun hmot tonážní pro krytiny skládané v objektech v do 6 m</t>
  </si>
  <si>
    <t>-1512167111</t>
  </si>
  <si>
    <t>771</t>
  </si>
  <si>
    <t>Podlahy z dlaždic</t>
  </si>
  <si>
    <t>61</t>
  </si>
  <si>
    <t>771271123</t>
  </si>
  <si>
    <t>Montáž obkladů stupnic z dlaždic keramických reliéfních nebo z dekorů kladených do malty š přes 250 do 300 mm</t>
  </si>
  <si>
    <t>935133530</t>
  </si>
  <si>
    <t>62</t>
  </si>
  <si>
    <t>59761082</t>
  </si>
  <si>
    <t>schodovka keramická mrazuvzdorná R9/A povrch reliéfní/matný tl do 10mm š přes 250 do 300mm dl do 300mm</t>
  </si>
  <si>
    <t>758483457</t>
  </si>
  <si>
    <t>4*4*0,3</t>
  </si>
  <si>
    <t>63</t>
  </si>
  <si>
    <t>998771101</t>
  </si>
  <si>
    <t>Přesun hmot tonážní pro podlahy z dlaždic v objektech v do 6 m</t>
  </si>
  <si>
    <t>191084090</t>
  </si>
  <si>
    <t>783</t>
  </si>
  <si>
    <t>Dokončovací práce - nátěry</t>
  </si>
  <si>
    <t>64</t>
  </si>
  <si>
    <t>783826615</t>
  </si>
  <si>
    <t>Hydrofobizační transparentní silikonový nátěr omítek stupně členitosti 1 a 2</t>
  </si>
  <si>
    <t>-1948436423</t>
  </si>
  <si>
    <t>60"nátěr schránek viz. TZ</t>
  </si>
  <si>
    <t>VRN</t>
  </si>
  <si>
    <t>Vedlejší rozpočtové náklady</t>
  </si>
  <si>
    <t>VRN3</t>
  </si>
  <si>
    <t>Zařízení staveniště</t>
  </si>
  <si>
    <t>65</t>
  </si>
  <si>
    <t>030001000</t>
  </si>
  <si>
    <t>…kpl</t>
  </si>
  <si>
    <t>1024</t>
  </si>
  <si>
    <t>-1969703670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</si>
</sst>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8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i/>
      <sz val="7"/>
      <color rgb="FF969696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7" fillId="0" borderId="0" applyNumberFormat="0" applyFill="0" applyBorder="0" applyAlignment="0" applyProtection="0"/>
  </cellStyleXfs>
  <cellXfs count="271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2" fillId="0" borderId="0" xfId="0" applyFont="1" applyAlignment="1" applyProtection="1">
      <alignment horizontal="left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6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6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7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8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6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0" fillId="0" borderId="14" xfId="0" applyFont="1" applyBorder="1" applyAlignment="1" applyProtection="1">
      <alignment horizontal="left" vertical="center"/>
    </xf>
    <xf numFmtId="0" fontId="20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1" fillId="4" borderId="6" xfId="0" applyFont="1" applyFill="1" applyBorder="1" applyAlignment="1" applyProtection="1">
      <alignment horizontal="center" vertical="center"/>
    </xf>
    <xf numFmtId="0" fontId="21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1" fillId="4" borderId="7" xfId="0" applyFont="1" applyFill="1" applyBorder="1" applyAlignment="1" applyProtection="1">
      <alignment horizontal="center" vertical="center"/>
    </xf>
    <xf numFmtId="0" fontId="21" fillId="4" borderId="7" xfId="0" applyFont="1" applyFill="1" applyBorder="1" applyAlignment="1" applyProtection="1">
      <alignment horizontal="right" vertical="center"/>
    </xf>
    <xf numFmtId="0" fontId="21" fillId="4" borderId="8" xfId="0" applyFont="1" applyFill="1" applyBorder="1" applyAlignment="1" applyProtection="1">
      <alignment horizontal="left" vertical="center"/>
    </xf>
    <xf numFmtId="0" fontId="21" fillId="4" borderId="0" xfId="0" applyFont="1" applyFill="1" applyAlignment="1" applyProtection="1">
      <alignment horizontal="center" vertical="center"/>
    </xf>
    <xf numFmtId="0" fontId="22" fillId="0" borderId="16" xfId="0" applyFont="1" applyBorder="1" applyAlignment="1" applyProtection="1">
      <alignment horizontal="center" vertical="center" wrapText="1"/>
    </xf>
    <xf numFmtId="0" fontId="22" fillId="0" borderId="17" xfId="0" applyFont="1" applyBorder="1" applyAlignment="1" applyProtection="1">
      <alignment horizontal="center" vertical="center" wrapText="1"/>
    </xf>
    <xf numFmtId="0" fontId="22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3" fillId="0" borderId="0" xfId="0" applyFont="1" applyAlignment="1" applyProtection="1">
      <alignment horizontal="left" vertical="center"/>
    </xf>
    <xf numFmtId="0" fontId="23" fillId="0" borderId="0" xfId="0" applyFont="1" applyAlignment="1" applyProtection="1">
      <alignment vertical="center"/>
    </xf>
    <xf numFmtId="4" fontId="23" fillId="0" borderId="0" xfId="0" applyNumberFormat="1" applyFont="1" applyAlignment="1" applyProtection="1">
      <alignment horizontal="right" vertical="center"/>
    </xf>
    <xf numFmtId="4" fontId="23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19" fillId="0" borderId="14" xfId="0" applyNumberFormat="1" applyFont="1" applyBorder="1" applyAlignment="1" applyProtection="1">
      <alignment vertical="center"/>
    </xf>
    <xf numFmtId="4" fontId="19" fillId="0" borderId="0" xfId="0" applyNumberFormat="1" applyFont="1" applyBorder="1" applyAlignment="1" applyProtection="1">
      <alignment vertical="center"/>
    </xf>
    <xf numFmtId="166" fontId="19" fillId="0" borderId="0" xfId="0" applyNumberFormat="1" applyFont="1" applyBorder="1" applyAlignment="1" applyProtection="1">
      <alignment vertical="center"/>
    </xf>
    <xf numFmtId="4" fontId="19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26" fillId="0" borderId="0" xfId="0" applyFont="1" applyAlignment="1" applyProtection="1">
      <alignment horizontal="left" vertical="center" wrapText="1"/>
    </xf>
    <xf numFmtId="0" fontId="27" fillId="0" borderId="0" xfId="0" applyFont="1" applyAlignment="1" applyProtection="1">
      <alignment vertical="center"/>
    </xf>
    <xf numFmtId="4" fontId="27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8" fillId="0" borderId="19" xfId="0" applyNumberFormat="1" applyFont="1" applyBorder="1" applyAlignment="1" applyProtection="1">
      <alignment vertical="center"/>
    </xf>
    <xf numFmtId="4" fontId="28" fillId="0" borderId="20" xfId="0" applyNumberFormat="1" applyFont="1" applyBorder="1" applyAlignment="1" applyProtection="1">
      <alignment vertical="center"/>
    </xf>
    <xf numFmtId="166" fontId="28" fillId="0" borderId="20" xfId="0" applyNumberFormat="1" applyFont="1" applyBorder="1" applyAlignment="1" applyProtection="1">
      <alignment vertical="center"/>
    </xf>
    <xf numFmtId="4" fontId="28" fillId="0" borderId="21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12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6" fillId="0" borderId="0" xfId="0" applyFont="1" applyAlignment="1">
      <alignment horizontal="left" vertical="center"/>
    </xf>
    <xf numFmtId="4" fontId="23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0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8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1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1" fillId="4" borderId="0" xfId="0" applyFont="1" applyFill="1" applyAlignment="1" applyProtection="1">
      <alignment horizontal="right" vertical="center"/>
    </xf>
    <xf numFmtId="0" fontId="30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1" fillId="4" borderId="16" xfId="0" applyFont="1" applyFill="1" applyBorder="1" applyAlignment="1" applyProtection="1">
      <alignment horizontal="center" vertical="center" wrapText="1"/>
    </xf>
    <xf numFmtId="0" fontId="21" fillId="4" borderId="17" xfId="0" applyFont="1" applyFill="1" applyBorder="1" applyAlignment="1" applyProtection="1">
      <alignment horizontal="center" vertical="center" wrapText="1"/>
    </xf>
    <xf numFmtId="0" fontId="21" fillId="4" borderId="18" xfId="0" applyFont="1" applyFill="1" applyBorder="1" applyAlignment="1" applyProtection="1">
      <alignment horizontal="center" vertical="center" wrapText="1"/>
    </xf>
    <xf numFmtId="0" fontId="21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3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1" fillId="0" borderId="12" xfId="0" applyNumberFormat="1" applyFont="1" applyBorder="1" applyAlignment="1" applyProtection="1"/>
    <xf numFmtId="166" fontId="31" fillId="0" borderId="13" xfId="0" applyNumberFormat="1" applyFont="1" applyBorder="1" applyAlignment="1" applyProtection="1"/>
    <xf numFmtId="4" fontId="32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1" fillId="0" borderId="22" xfId="0" applyFont="1" applyBorder="1" applyAlignment="1" applyProtection="1">
      <alignment horizontal="center" vertical="center"/>
    </xf>
    <xf numFmtId="49" fontId="21" fillId="0" borderId="22" xfId="0" applyNumberFormat="1" applyFont="1" applyBorder="1" applyAlignment="1" applyProtection="1">
      <alignment horizontal="left" vertical="center" wrapText="1"/>
    </xf>
    <xf numFmtId="0" fontId="21" fillId="0" borderId="22" xfId="0" applyFont="1" applyBorder="1" applyAlignment="1" applyProtection="1">
      <alignment horizontal="left" vertical="center" wrapText="1"/>
    </xf>
    <xf numFmtId="0" fontId="21" fillId="0" borderId="22" xfId="0" applyFont="1" applyBorder="1" applyAlignment="1" applyProtection="1">
      <alignment horizontal="center" vertical="center" wrapText="1"/>
    </xf>
    <xf numFmtId="167" fontId="21" fillId="0" borderId="22" xfId="0" applyNumberFormat="1" applyFont="1" applyBorder="1" applyAlignment="1" applyProtection="1">
      <alignment vertical="center"/>
    </xf>
    <xf numFmtId="4" fontId="21" fillId="2" borderId="22" xfId="0" applyNumberFormat="1" applyFont="1" applyFill="1" applyBorder="1" applyAlignment="1" applyProtection="1">
      <alignment vertical="center"/>
      <protection locked="0"/>
    </xf>
    <xf numFmtId="4" fontId="21" fillId="0" borderId="22" xfId="0" applyNumberFormat="1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2" fillId="2" borderId="14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 applyProtection="1">
      <alignment horizontal="center" vertical="center"/>
    </xf>
    <xf numFmtId="166" fontId="22" fillId="0" borderId="0" xfId="0" applyNumberFormat="1" applyFont="1" applyBorder="1" applyAlignment="1" applyProtection="1">
      <alignment vertical="center"/>
    </xf>
    <xf numFmtId="166" fontId="22" fillId="0" borderId="15" xfId="0" applyNumberFormat="1" applyFont="1" applyBorder="1" applyAlignment="1" applyProtection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3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34" fillId="0" borderId="22" xfId="0" applyFont="1" applyBorder="1" applyAlignment="1" applyProtection="1">
      <alignment horizontal="center" vertical="center"/>
    </xf>
    <xf numFmtId="49" fontId="34" fillId="0" borderId="22" xfId="0" applyNumberFormat="1" applyFont="1" applyBorder="1" applyAlignment="1" applyProtection="1">
      <alignment horizontal="left" vertical="center" wrapText="1"/>
    </xf>
    <xf numFmtId="0" fontId="34" fillId="0" borderId="22" xfId="0" applyFont="1" applyBorder="1" applyAlignment="1" applyProtection="1">
      <alignment horizontal="left" vertical="center" wrapText="1"/>
    </xf>
    <xf numFmtId="0" fontId="34" fillId="0" borderId="22" xfId="0" applyFont="1" applyBorder="1" applyAlignment="1" applyProtection="1">
      <alignment horizontal="center" vertical="center" wrapText="1"/>
    </xf>
    <xf numFmtId="167" fontId="34" fillId="0" borderId="22" xfId="0" applyNumberFormat="1" applyFont="1" applyBorder="1" applyAlignment="1" applyProtection="1">
      <alignment vertical="center"/>
    </xf>
    <xf numFmtId="4" fontId="34" fillId="2" borderId="22" xfId="0" applyNumberFormat="1" applyFont="1" applyFill="1" applyBorder="1" applyAlignment="1" applyProtection="1">
      <alignment vertical="center"/>
      <protection locked="0"/>
    </xf>
    <xf numFmtId="4" fontId="34" fillId="0" borderId="22" xfId="0" applyNumberFormat="1" applyFont="1" applyBorder="1" applyAlignment="1" applyProtection="1">
      <alignment vertical="center"/>
    </xf>
    <xf numFmtId="0" fontId="35" fillId="0" borderId="22" xfId="0" applyFont="1" applyBorder="1" applyAlignment="1" applyProtection="1">
      <alignment vertical="center"/>
    </xf>
    <xf numFmtId="0" fontId="35" fillId="0" borderId="3" xfId="0" applyFont="1" applyBorder="1" applyAlignment="1">
      <alignment vertical="center"/>
    </xf>
    <xf numFmtId="0" fontId="34" fillId="2" borderId="14" xfId="0" applyFont="1" applyFill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center" vertical="center"/>
    </xf>
    <xf numFmtId="0" fontId="36" fillId="0" borderId="0" xfId="0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22" fillId="2" borderId="19" xfId="0" applyFont="1" applyFill="1" applyBorder="1" applyAlignment="1" applyProtection="1">
      <alignment horizontal="left" vertical="center"/>
      <protection locked="0"/>
    </xf>
    <xf numFmtId="0" fontId="22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2" fillId="0" borderId="20" xfId="0" applyNumberFormat="1" applyFont="1" applyBorder="1" applyAlignment="1" applyProtection="1">
      <alignment vertical="center"/>
    </xf>
    <xf numFmtId="166" fontId="22" fillId="0" borderId="21" xfId="0" applyNumberFormat="1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styles" Target="styles.xml" /><Relationship Id="rId4" Type="http://schemas.openxmlformats.org/officeDocument/2006/relationships/theme" Target="theme/theme1.xml" /><Relationship Id="rId5" Type="http://schemas.openxmlformats.org/officeDocument/2006/relationships/calcChain" Target="calcChain.xml" /><Relationship Id="rId6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5" t="s">
        <v>0</v>
      </c>
      <c r="AZ1" s="15" t="s">
        <v>1</v>
      </c>
      <c r="BA1" s="15" t="s">
        <v>2</v>
      </c>
      <c r="BB1" s="15" t="s">
        <v>3</v>
      </c>
      <c r="BT1" s="15" t="s">
        <v>4</v>
      </c>
      <c r="BU1" s="15" t="s">
        <v>4</v>
      </c>
      <c r="BV1" s="15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6" t="s">
        <v>6</v>
      </c>
      <c r="BT2" s="16" t="s">
        <v>7</v>
      </c>
    </row>
    <row r="3" s="1" customFormat="1" ht="6.96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  <c r="BS3" s="16" t="s">
        <v>6</v>
      </c>
      <c r="BT3" s="16" t="s">
        <v>8</v>
      </c>
    </row>
    <row r="4" s="1" customFormat="1" ht="24.96" customHeight="1">
      <c r="B4" s="20"/>
      <c r="C4" s="21"/>
      <c r="D4" s="22" t="s">
        <v>9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19"/>
      <c r="AS4" s="23" t="s">
        <v>10</v>
      </c>
      <c r="BE4" s="24" t="s">
        <v>11</v>
      </c>
      <c r="BS4" s="16" t="s">
        <v>12</v>
      </c>
    </row>
    <row r="5" s="1" customFormat="1" ht="12" customHeight="1">
      <c r="B5" s="20"/>
      <c r="C5" s="21"/>
      <c r="D5" s="25" t="s">
        <v>13</v>
      </c>
      <c r="E5" s="21"/>
      <c r="F5" s="21"/>
      <c r="G5" s="21"/>
      <c r="H5" s="21"/>
      <c r="I5" s="21"/>
      <c r="J5" s="21"/>
      <c r="K5" s="26" t="s">
        <v>14</v>
      </c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19"/>
      <c r="BE5" s="27" t="s">
        <v>15</v>
      </c>
      <c r="BS5" s="16" t="s">
        <v>6</v>
      </c>
    </row>
    <row r="6" s="1" customFormat="1" ht="36.96" customHeight="1">
      <c r="B6" s="20"/>
      <c r="C6" s="21"/>
      <c r="D6" s="28" t="s">
        <v>16</v>
      </c>
      <c r="E6" s="21"/>
      <c r="F6" s="21"/>
      <c r="G6" s="21"/>
      <c r="H6" s="21"/>
      <c r="I6" s="21"/>
      <c r="J6" s="21"/>
      <c r="K6" s="29" t="s">
        <v>17</v>
      </c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19"/>
      <c r="BE6" s="30"/>
      <c r="BS6" s="16" t="s">
        <v>6</v>
      </c>
    </row>
    <row r="7" s="1" customFormat="1" ht="12" customHeight="1">
      <c r="B7" s="20"/>
      <c r="C7" s="21"/>
      <c r="D7" s="31" t="s">
        <v>18</v>
      </c>
      <c r="E7" s="21"/>
      <c r="F7" s="21"/>
      <c r="G7" s="21"/>
      <c r="H7" s="21"/>
      <c r="I7" s="21"/>
      <c r="J7" s="21"/>
      <c r="K7" s="26" t="s">
        <v>1</v>
      </c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31" t="s">
        <v>19</v>
      </c>
      <c r="AL7" s="21"/>
      <c r="AM7" s="21"/>
      <c r="AN7" s="26" t="s">
        <v>1</v>
      </c>
      <c r="AO7" s="21"/>
      <c r="AP7" s="21"/>
      <c r="AQ7" s="21"/>
      <c r="AR7" s="19"/>
      <c r="BE7" s="30"/>
      <c r="BS7" s="16" t="s">
        <v>6</v>
      </c>
    </row>
    <row r="8" s="1" customFormat="1" ht="12" customHeight="1">
      <c r="B8" s="20"/>
      <c r="C8" s="21"/>
      <c r="D8" s="31" t="s">
        <v>20</v>
      </c>
      <c r="E8" s="21"/>
      <c r="F8" s="21"/>
      <c r="G8" s="21"/>
      <c r="H8" s="21"/>
      <c r="I8" s="21"/>
      <c r="J8" s="21"/>
      <c r="K8" s="26" t="s">
        <v>21</v>
      </c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31" t="s">
        <v>22</v>
      </c>
      <c r="AL8" s="21"/>
      <c r="AM8" s="21"/>
      <c r="AN8" s="32" t="s">
        <v>23</v>
      </c>
      <c r="AO8" s="21"/>
      <c r="AP8" s="21"/>
      <c r="AQ8" s="21"/>
      <c r="AR8" s="19"/>
      <c r="BE8" s="30"/>
      <c r="BS8" s="16" t="s">
        <v>6</v>
      </c>
    </row>
    <row r="9" s="1" customFormat="1" ht="14.4" customHeight="1">
      <c r="B9" s="20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19"/>
      <c r="BE9" s="30"/>
      <c r="BS9" s="16" t="s">
        <v>6</v>
      </c>
    </row>
    <row r="10" s="1" customFormat="1" ht="12" customHeight="1">
      <c r="B10" s="20"/>
      <c r="C10" s="21"/>
      <c r="D10" s="31" t="s">
        <v>24</v>
      </c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31" t="s">
        <v>25</v>
      </c>
      <c r="AL10" s="21"/>
      <c r="AM10" s="21"/>
      <c r="AN10" s="26" t="s">
        <v>26</v>
      </c>
      <c r="AO10" s="21"/>
      <c r="AP10" s="21"/>
      <c r="AQ10" s="21"/>
      <c r="AR10" s="19"/>
      <c r="BE10" s="30"/>
      <c r="BS10" s="16" t="s">
        <v>6</v>
      </c>
    </row>
    <row r="11" s="1" customFormat="1" ht="18.48" customHeight="1">
      <c r="B11" s="20"/>
      <c r="C11" s="21"/>
      <c r="D11" s="21"/>
      <c r="E11" s="26" t="s">
        <v>27</v>
      </c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31" t="s">
        <v>28</v>
      </c>
      <c r="AL11" s="21"/>
      <c r="AM11" s="21"/>
      <c r="AN11" s="26" t="s">
        <v>1</v>
      </c>
      <c r="AO11" s="21"/>
      <c r="AP11" s="21"/>
      <c r="AQ11" s="21"/>
      <c r="AR11" s="19"/>
      <c r="BE11" s="30"/>
      <c r="BS11" s="16" t="s">
        <v>6</v>
      </c>
    </row>
    <row r="12" s="1" customFormat="1" ht="6.96" customHeight="1">
      <c r="B12" s="20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19"/>
      <c r="BE12" s="30"/>
      <c r="BS12" s="16" t="s">
        <v>6</v>
      </c>
    </row>
    <row r="13" s="1" customFormat="1" ht="12" customHeight="1">
      <c r="B13" s="20"/>
      <c r="C13" s="21"/>
      <c r="D13" s="31" t="s">
        <v>29</v>
      </c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31" t="s">
        <v>25</v>
      </c>
      <c r="AL13" s="21"/>
      <c r="AM13" s="21"/>
      <c r="AN13" s="33" t="s">
        <v>30</v>
      </c>
      <c r="AO13" s="21"/>
      <c r="AP13" s="21"/>
      <c r="AQ13" s="21"/>
      <c r="AR13" s="19"/>
      <c r="BE13" s="30"/>
      <c r="BS13" s="16" t="s">
        <v>6</v>
      </c>
    </row>
    <row r="14">
      <c r="B14" s="20"/>
      <c r="C14" s="21"/>
      <c r="D14" s="21"/>
      <c r="E14" s="33" t="s">
        <v>30</v>
      </c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1" t="s">
        <v>28</v>
      </c>
      <c r="AL14" s="21"/>
      <c r="AM14" s="21"/>
      <c r="AN14" s="33" t="s">
        <v>30</v>
      </c>
      <c r="AO14" s="21"/>
      <c r="AP14" s="21"/>
      <c r="AQ14" s="21"/>
      <c r="AR14" s="19"/>
      <c r="BE14" s="30"/>
      <c r="BS14" s="16" t="s">
        <v>6</v>
      </c>
    </row>
    <row r="15" s="1" customFormat="1" ht="6.96" customHeight="1">
      <c r="B15" s="20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19"/>
      <c r="BE15" s="30"/>
      <c r="BS15" s="16" t="s">
        <v>4</v>
      </c>
    </row>
    <row r="16" s="1" customFormat="1" ht="12" customHeight="1">
      <c r="B16" s="20"/>
      <c r="C16" s="21"/>
      <c r="D16" s="31" t="s">
        <v>31</v>
      </c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31" t="s">
        <v>25</v>
      </c>
      <c r="AL16" s="21"/>
      <c r="AM16" s="21"/>
      <c r="AN16" s="26" t="s">
        <v>32</v>
      </c>
      <c r="AO16" s="21"/>
      <c r="AP16" s="21"/>
      <c r="AQ16" s="21"/>
      <c r="AR16" s="19"/>
      <c r="BE16" s="30"/>
      <c r="BS16" s="16" t="s">
        <v>4</v>
      </c>
    </row>
    <row r="17" s="1" customFormat="1" ht="18.48" customHeight="1">
      <c r="B17" s="20"/>
      <c r="C17" s="21"/>
      <c r="D17" s="21"/>
      <c r="E17" s="26" t="s">
        <v>33</v>
      </c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31" t="s">
        <v>28</v>
      </c>
      <c r="AL17" s="21"/>
      <c r="AM17" s="21"/>
      <c r="AN17" s="26" t="s">
        <v>1</v>
      </c>
      <c r="AO17" s="21"/>
      <c r="AP17" s="21"/>
      <c r="AQ17" s="21"/>
      <c r="AR17" s="19"/>
      <c r="BE17" s="30"/>
      <c r="BS17" s="16" t="s">
        <v>34</v>
      </c>
    </row>
    <row r="18" s="1" customFormat="1" ht="6.96" customHeight="1">
      <c r="B18" s="20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19"/>
      <c r="BE18" s="30"/>
      <c r="BS18" s="16" t="s">
        <v>6</v>
      </c>
    </row>
    <row r="19" s="1" customFormat="1" ht="12" customHeight="1">
      <c r="B19" s="20"/>
      <c r="C19" s="21"/>
      <c r="D19" s="31" t="s">
        <v>35</v>
      </c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31" t="s">
        <v>25</v>
      </c>
      <c r="AL19" s="21"/>
      <c r="AM19" s="21"/>
      <c r="AN19" s="26" t="s">
        <v>1</v>
      </c>
      <c r="AO19" s="21"/>
      <c r="AP19" s="21"/>
      <c r="AQ19" s="21"/>
      <c r="AR19" s="19"/>
      <c r="BE19" s="30"/>
      <c r="BS19" s="16" t="s">
        <v>6</v>
      </c>
    </row>
    <row r="20" s="1" customFormat="1" ht="18.48" customHeight="1">
      <c r="B20" s="20"/>
      <c r="C20" s="21"/>
      <c r="D20" s="21"/>
      <c r="E20" s="26" t="s">
        <v>36</v>
      </c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31" t="s">
        <v>28</v>
      </c>
      <c r="AL20" s="21"/>
      <c r="AM20" s="21"/>
      <c r="AN20" s="26" t="s">
        <v>1</v>
      </c>
      <c r="AO20" s="21"/>
      <c r="AP20" s="21"/>
      <c r="AQ20" s="21"/>
      <c r="AR20" s="19"/>
      <c r="BE20" s="30"/>
      <c r="BS20" s="16" t="s">
        <v>34</v>
      </c>
    </row>
    <row r="21" s="1" customFormat="1" ht="6.96" customHeight="1">
      <c r="B21" s="20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19"/>
      <c r="BE21" s="30"/>
    </row>
    <row r="22" s="1" customFormat="1" ht="12" customHeight="1">
      <c r="B22" s="20"/>
      <c r="C22" s="21"/>
      <c r="D22" s="31" t="s">
        <v>37</v>
      </c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19"/>
      <c r="BE22" s="30"/>
    </row>
    <row r="23" s="1" customFormat="1" ht="16.5" customHeight="1">
      <c r="B23" s="20"/>
      <c r="C23" s="21"/>
      <c r="D23" s="21"/>
      <c r="E23" s="35" t="s">
        <v>1</v>
      </c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21"/>
      <c r="AP23" s="21"/>
      <c r="AQ23" s="21"/>
      <c r="AR23" s="19"/>
      <c r="BE23" s="30"/>
    </row>
    <row r="24" s="1" customFormat="1" ht="6.96" customHeight="1">
      <c r="B24" s="20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19"/>
      <c r="BE24" s="30"/>
    </row>
    <row r="25" s="1" customFormat="1" ht="6.96" customHeight="1">
      <c r="B25" s="20"/>
      <c r="C25" s="21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21"/>
      <c r="AQ25" s="21"/>
      <c r="AR25" s="19"/>
      <c r="BE25" s="30"/>
    </row>
    <row r="26" s="2" customFormat="1" ht="25.92" customHeight="1">
      <c r="A26" s="37"/>
      <c r="B26" s="38"/>
      <c r="C26" s="39"/>
      <c r="D26" s="40" t="s">
        <v>38</v>
      </c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2">
        <f>ROUND(AG94,2)</f>
        <v>0</v>
      </c>
      <c r="AL26" s="41"/>
      <c r="AM26" s="41"/>
      <c r="AN26" s="41"/>
      <c r="AO26" s="41"/>
      <c r="AP26" s="39"/>
      <c r="AQ26" s="39"/>
      <c r="AR26" s="43"/>
      <c r="BE26" s="30"/>
    </row>
    <row r="27" s="2" customFormat="1" ht="6.96" customHeight="1">
      <c r="A27" s="37"/>
      <c r="B27" s="38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43"/>
      <c r="BE27" s="30"/>
    </row>
    <row r="28" s="2" customFormat="1">
      <c r="A28" s="37"/>
      <c r="B28" s="38"/>
      <c r="C28" s="39"/>
      <c r="D28" s="39"/>
      <c r="E28" s="39"/>
      <c r="F28" s="39"/>
      <c r="G28" s="39"/>
      <c r="H28" s="39"/>
      <c r="I28" s="39"/>
      <c r="J28" s="39"/>
      <c r="K28" s="39"/>
      <c r="L28" s="44" t="s">
        <v>39</v>
      </c>
      <c r="M28" s="44"/>
      <c r="N28" s="44"/>
      <c r="O28" s="44"/>
      <c r="P28" s="44"/>
      <c r="Q28" s="39"/>
      <c r="R28" s="39"/>
      <c r="S28" s="39"/>
      <c r="T28" s="39"/>
      <c r="U28" s="39"/>
      <c r="V28" s="39"/>
      <c r="W28" s="44" t="s">
        <v>40</v>
      </c>
      <c r="X28" s="44"/>
      <c r="Y28" s="44"/>
      <c r="Z28" s="44"/>
      <c r="AA28" s="44"/>
      <c r="AB28" s="44"/>
      <c r="AC28" s="44"/>
      <c r="AD28" s="44"/>
      <c r="AE28" s="44"/>
      <c r="AF28" s="39"/>
      <c r="AG28" s="39"/>
      <c r="AH28" s="39"/>
      <c r="AI28" s="39"/>
      <c r="AJ28" s="39"/>
      <c r="AK28" s="44" t="s">
        <v>41</v>
      </c>
      <c r="AL28" s="44"/>
      <c r="AM28" s="44"/>
      <c r="AN28" s="44"/>
      <c r="AO28" s="44"/>
      <c r="AP28" s="39"/>
      <c r="AQ28" s="39"/>
      <c r="AR28" s="43"/>
      <c r="BE28" s="30"/>
    </row>
    <row r="29" s="3" customFormat="1" ht="14.4" customHeight="1">
      <c r="A29" s="3"/>
      <c r="B29" s="45"/>
      <c r="C29" s="46"/>
      <c r="D29" s="31" t="s">
        <v>42</v>
      </c>
      <c r="E29" s="46"/>
      <c r="F29" s="31" t="s">
        <v>43</v>
      </c>
      <c r="G29" s="46"/>
      <c r="H29" s="46"/>
      <c r="I29" s="46"/>
      <c r="J29" s="46"/>
      <c r="K29" s="46"/>
      <c r="L29" s="47">
        <v>0.20999999999999999</v>
      </c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8">
        <f>ROUND(AZ94, 2)</f>
        <v>0</v>
      </c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8">
        <f>ROUND(AV94, 2)</f>
        <v>0</v>
      </c>
      <c r="AL29" s="46"/>
      <c r="AM29" s="46"/>
      <c r="AN29" s="46"/>
      <c r="AO29" s="46"/>
      <c r="AP29" s="46"/>
      <c r="AQ29" s="46"/>
      <c r="AR29" s="49"/>
      <c r="BE29" s="50"/>
    </row>
    <row r="30" s="3" customFormat="1" ht="14.4" customHeight="1">
      <c r="A30" s="3"/>
      <c r="B30" s="45"/>
      <c r="C30" s="46"/>
      <c r="D30" s="46"/>
      <c r="E30" s="46"/>
      <c r="F30" s="31" t="s">
        <v>44</v>
      </c>
      <c r="G30" s="46"/>
      <c r="H30" s="46"/>
      <c r="I30" s="46"/>
      <c r="J30" s="46"/>
      <c r="K30" s="46"/>
      <c r="L30" s="47">
        <v>0.12</v>
      </c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8">
        <f>ROUND(BA94, 2)</f>
        <v>0</v>
      </c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8">
        <f>ROUND(AW94, 2)</f>
        <v>0</v>
      </c>
      <c r="AL30" s="46"/>
      <c r="AM30" s="46"/>
      <c r="AN30" s="46"/>
      <c r="AO30" s="46"/>
      <c r="AP30" s="46"/>
      <c r="AQ30" s="46"/>
      <c r="AR30" s="49"/>
      <c r="BE30" s="50"/>
    </row>
    <row r="31" hidden="1" s="3" customFormat="1" ht="14.4" customHeight="1">
      <c r="A31" s="3"/>
      <c r="B31" s="45"/>
      <c r="C31" s="46"/>
      <c r="D31" s="46"/>
      <c r="E31" s="46"/>
      <c r="F31" s="31" t="s">
        <v>45</v>
      </c>
      <c r="G31" s="46"/>
      <c r="H31" s="46"/>
      <c r="I31" s="46"/>
      <c r="J31" s="46"/>
      <c r="K31" s="46"/>
      <c r="L31" s="47">
        <v>0.20999999999999999</v>
      </c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8">
        <f>ROUND(BB94, 2)</f>
        <v>0</v>
      </c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46"/>
      <c r="AJ31" s="46"/>
      <c r="AK31" s="48">
        <v>0</v>
      </c>
      <c r="AL31" s="46"/>
      <c r="AM31" s="46"/>
      <c r="AN31" s="46"/>
      <c r="AO31" s="46"/>
      <c r="AP31" s="46"/>
      <c r="AQ31" s="46"/>
      <c r="AR31" s="49"/>
      <c r="BE31" s="50"/>
    </row>
    <row r="32" hidden="1" s="3" customFormat="1" ht="14.4" customHeight="1">
      <c r="A32" s="3"/>
      <c r="B32" s="45"/>
      <c r="C32" s="46"/>
      <c r="D32" s="46"/>
      <c r="E32" s="46"/>
      <c r="F32" s="31" t="s">
        <v>46</v>
      </c>
      <c r="G32" s="46"/>
      <c r="H32" s="46"/>
      <c r="I32" s="46"/>
      <c r="J32" s="46"/>
      <c r="K32" s="46"/>
      <c r="L32" s="47">
        <v>0.12</v>
      </c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8">
        <f>ROUND(BC94, 2)</f>
        <v>0</v>
      </c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48">
        <v>0</v>
      </c>
      <c r="AL32" s="46"/>
      <c r="AM32" s="46"/>
      <c r="AN32" s="46"/>
      <c r="AO32" s="46"/>
      <c r="AP32" s="46"/>
      <c r="AQ32" s="46"/>
      <c r="AR32" s="49"/>
      <c r="BE32" s="50"/>
    </row>
    <row r="33" hidden="1" s="3" customFormat="1" ht="14.4" customHeight="1">
      <c r="A33" s="3"/>
      <c r="B33" s="45"/>
      <c r="C33" s="46"/>
      <c r="D33" s="46"/>
      <c r="E33" s="46"/>
      <c r="F33" s="31" t="s">
        <v>47</v>
      </c>
      <c r="G33" s="46"/>
      <c r="H33" s="46"/>
      <c r="I33" s="46"/>
      <c r="J33" s="46"/>
      <c r="K33" s="46"/>
      <c r="L33" s="47">
        <v>0</v>
      </c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8">
        <f>ROUND(BD94, 2)</f>
        <v>0</v>
      </c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8">
        <v>0</v>
      </c>
      <c r="AL33" s="46"/>
      <c r="AM33" s="46"/>
      <c r="AN33" s="46"/>
      <c r="AO33" s="46"/>
      <c r="AP33" s="46"/>
      <c r="AQ33" s="46"/>
      <c r="AR33" s="49"/>
      <c r="BE33" s="50"/>
    </row>
    <row r="34" s="2" customFormat="1" ht="6.96" customHeight="1">
      <c r="A34" s="37"/>
      <c r="B34" s="38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9"/>
      <c r="AO34" s="39"/>
      <c r="AP34" s="39"/>
      <c r="AQ34" s="39"/>
      <c r="AR34" s="43"/>
      <c r="BE34" s="30"/>
    </row>
    <row r="35" s="2" customFormat="1" ht="25.92" customHeight="1">
      <c r="A35" s="37"/>
      <c r="B35" s="38"/>
      <c r="C35" s="51"/>
      <c r="D35" s="52" t="s">
        <v>48</v>
      </c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4" t="s">
        <v>49</v>
      </c>
      <c r="U35" s="53"/>
      <c r="V35" s="53"/>
      <c r="W35" s="53"/>
      <c r="X35" s="55" t="s">
        <v>50</v>
      </c>
      <c r="Y35" s="53"/>
      <c r="Z35" s="53"/>
      <c r="AA35" s="53"/>
      <c r="AB35" s="53"/>
      <c r="AC35" s="53"/>
      <c r="AD35" s="53"/>
      <c r="AE35" s="53"/>
      <c r="AF35" s="53"/>
      <c r="AG35" s="53"/>
      <c r="AH35" s="53"/>
      <c r="AI35" s="53"/>
      <c r="AJ35" s="53"/>
      <c r="AK35" s="56">
        <f>SUM(AK26:AK33)</f>
        <v>0</v>
      </c>
      <c r="AL35" s="53"/>
      <c r="AM35" s="53"/>
      <c r="AN35" s="53"/>
      <c r="AO35" s="57"/>
      <c r="AP35" s="51"/>
      <c r="AQ35" s="51"/>
      <c r="AR35" s="43"/>
      <c r="BE35" s="37"/>
    </row>
    <row r="36" s="2" customFormat="1" ht="6.96" customHeight="1">
      <c r="A36" s="37"/>
      <c r="B36" s="38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43"/>
      <c r="BE36" s="37"/>
    </row>
    <row r="37" s="2" customFormat="1" ht="14.4" customHeight="1">
      <c r="A37" s="37"/>
      <c r="B37" s="38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39"/>
      <c r="AO37" s="39"/>
      <c r="AP37" s="39"/>
      <c r="AQ37" s="39"/>
      <c r="AR37" s="43"/>
      <c r="BE37" s="37"/>
    </row>
    <row r="38" s="1" customFormat="1" ht="14.4" customHeight="1">
      <c r="B38" s="20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19"/>
    </row>
    <row r="39" s="1" customFormat="1" ht="14.4" customHeight="1">
      <c r="B39" s="20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19"/>
    </row>
    <row r="40" s="1" customFormat="1" ht="14.4" customHeight="1">
      <c r="B40" s="20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19"/>
    </row>
    <row r="41" s="1" customFormat="1" ht="14.4" customHeight="1">
      <c r="B41" s="20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19"/>
    </row>
    <row r="42" s="1" customFormat="1" ht="14.4" customHeight="1">
      <c r="B42" s="20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21"/>
      <c r="AR42" s="19"/>
    </row>
    <row r="43" s="1" customFormat="1" ht="14.4" customHeight="1">
      <c r="B43" s="20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19"/>
    </row>
    <row r="44" s="1" customFormat="1" ht="14.4" customHeight="1">
      <c r="B44" s="20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19"/>
    </row>
    <row r="45" s="1" customFormat="1" ht="14.4" customHeight="1">
      <c r="B45" s="20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21"/>
      <c r="AR45" s="19"/>
    </row>
    <row r="46" s="1" customFormat="1" ht="14.4" customHeight="1">
      <c r="B46" s="20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21"/>
      <c r="AR46" s="19"/>
    </row>
    <row r="47" s="1" customFormat="1" ht="14.4" customHeight="1">
      <c r="B47" s="20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19"/>
    </row>
    <row r="48" s="1" customFormat="1" ht="14.4" customHeight="1">
      <c r="B48" s="20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21"/>
      <c r="AR48" s="19"/>
    </row>
    <row r="49" s="2" customFormat="1" ht="14.4" customHeight="1">
      <c r="B49" s="58"/>
      <c r="C49" s="59"/>
      <c r="D49" s="60" t="s">
        <v>51</v>
      </c>
      <c r="E49" s="61"/>
      <c r="F49" s="61"/>
      <c r="G49" s="61"/>
      <c r="H49" s="61"/>
      <c r="I49" s="61"/>
      <c r="J49" s="61"/>
      <c r="K49" s="61"/>
      <c r="L49" s="61"/>
      <c r="M49" s="61"/>
      <c r="N49" s="61"/>
      <c r="O49" s="61"/>
      <c r="P49" s="61"/>
      <c r="Q49" s="61"/>
      <c r="R49" s="61"/>
      <c r="S49" s="61"/>
      <c r="T49" s="61"/>
      <c r="U49" s="61"/>
      <c r="V49" s="61"/>
      <c r="W49" s="61"/>
      <c r="X49" s="61"/>
      <c r="Y49" s="61"/>
      <c r="Z49" s="61"/>
      <c r="AA49" s="61"/>
      <c r="AB49" s="61"/>
      <c r="AC49" s="61"/>
      <c r="AD49" s="61"/>
      <c r="AE49" s="61"/>
      <c r="AF49" s="61"/>
      <c r="AG49" s="61"/>
      <c r="AH49" s="60" t="s">
        <v>52</v>
      </c>
      <c r="AI49" s="61"/>
      <c r="AJ49" s="61"/>
      <c r="AK49" s="61"/>
      <c r="AL49" s="61"/>
      <c r="AM49" s="61"/>
      <c r="AN49" s="61"/>
      <c r="AO49" s="61"/>
      <c r="AP49" s="59"/>
      <c r="AQ49" s="59"/>
      <c r="AR49" s="62"/>
    </row>
    <row r="50">
      <c r="B50" s="20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21"/>
      <c r="AQ50" s="21"/>
      <c r="AR50" s="19"/>
    </row>
    <row r="51">
      <c r="B51" s="20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21"/>
      <c r="AP51" s="21"/>
      <c r="AQ51" s="21"/>
      <c r="AR51" s="19"/>
    </row>
    <row r="52">
      <c r="B52" s="20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21"/>
      <c r="AP52" s="21"/>
      <c r="AQ52" s="21"/>
      <c r="AR52" s="19"/>
    </row>
    <row r="53">
      <c r="B53" s="20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21"/>
      <c r="AP53" s="21"/>
      <c r="AQ53" s="21"/>
      <c r="AR53" s="19"/>
    </row>
    <row r="54">
      <c r="B54" s="20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  <c r="AO54" s="21"/>
      <c r="AP54" s="21"/>
      <c r="AQ54" s="21"/>
      <c r="AR54" s="19"/>
    </row>
    <row r="55">
      <c r="B55" s="20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19"/>
    </row>
    <row r="56">
      <c r="B56" s="20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21"/>
      <c r="AP56" s="21"/>
      <c r="AQ56" s="21"/>
      <c r="AR56" s="19"/>
    </row>
    <row r="57">
      <c r="B57" s="20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21"/>
      <c r="AP57" s="21"/>
      <c r="AQ57" s="21"/>
      <c r="AR57" s="19"/>
    </row>
    <row r="58">
      <c r="B58" s="20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19"/>
    </row>
    <row r="59">
      <c r="B59" s="20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O59" s="21"/>
      <c r="AP59" s="21"/>
      <c r="AQ59" s="21"/>
      <c r="AR59" s="19"/>
    </row>
    <row r="60" s="2" customFormat="1">
      <c r="A60" s="37"/>
      <c r="B60" s="38"/>
      <c r="C60" s="39"/>
      <c r="D60" s="63" t="s">
        <v>53</v>
      </c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63" t="s">
        <v>54</v>
      </c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41"/>
      <c r="AH60" s="63" t="s">
        <v>53</v>
      </c>
      <c r="AI60" s="41"/>
      <c r="AJ60" s="41"/>
      <c r="AK60" s="41"/>
      <c r="AL60" s="41"/>
      <c r="AM60" s="63" t="s">
        <v>54</v>
      </c>
      <c r="AN60" s="41"/>
      <c r="AO60" s="41"/>
      <c r="AP60" s="39"/>
      <c r="AQ60" s="39"/>
      <c r="AR60" s="43"/>
      <c r="BE60" s="37"/>
    </row>
    <row r="61">
      <c r="B61" s="20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  <c r="AO61" s="21"/>
      <c r="AP61" s="21"/>
      <c r="AQ61" s="21"/>
      <c r="AR61" s="19"/>
    </row>
    <row r="62">
      <c r="B62" s="20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  <c r="AO62" s="21"/>
      <c r="AP62" s="21"/>
      <c r="AQ62" s="21"/>
      <c r="AR62" s="19"/>
    </row>
    <row r="63">
      <c r="B63" s="20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M63" s="21"/>
      <c r="AN63" s="21"/>
      <c r="AO63" s="21"/>
      <c r="AP63" s="21"/>
      <c r="AQ63" s="21"/>
      <c r="AR63" s="19"/>
    </row>
    <row r="64" s="2" customFormat="1">
      <c r="A64" s="37"/>
      <c r="B64" s="38"/>
      <c r="C64" s="39"/>
      <c r="D64" s="60" t="s">
        <v>55</v>
      </c>
      <c r="E64" s="64"/>
      <c r="F64" s="64"/>
      <c r="G64" s="64"/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64"/>
      <c r="V64" s="64"/>
      <c r="W64" s="64"/>
      <c r="X64" s="64"/>
      <c r="Y64" s="64"/>
      <c r="Z64" s="64"/>
      <c r="AA64" s="64"/>
      <c r="AB64" s="64"/>
      <c r="AC64" s="64"/>
      <c r="AD64" s="64"/>
      <c r="AE64" s="64"/>
      <c r="AF64" s="64"/>
      <c r="AG64" s="64"/>
      <c r="AH64" s="60" t="s">
        <v>56</v>
      </c>
      <c r="AI64" s="64"/>
      <c r="AJ64" s="64"/>
      <c r="AK64" s="64"/>
      <c r="AL64" s="64"/>
      <c r="AM64" s="64"/>
      <c r="AN64" s="64"/>
      <c r="AO64" s="64"/>
      <c r="AP64" s="39"/>
      <c r="AQ64" s="39"/>
      <c r="AR64" s="43"/>
      <c r="BE64" s="37"/>
    </row>
    <row r="65">
      <c r="B65" s="20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  <c r="AP65" s="21"/>
      <c r="AQ65" s="21"/>
      <c r="AR65" s="19"/>
    </row>
    <row r="66">
      <c r="B66" s="20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/>
      <c r="AL66" s="21"/>
      <c r="AM66" s="21"/>
      <c r="AN66" s="21"/>
      <c r="AO66" s="21"/>
      <c r="AP66" s="21"/>
      <c r="AQ66" s="21"/>
      <c r="AR66" s="19"/>
    </row>
    <row r="67">
      <c r="B67" s="20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  <c r="AO67" s="21"/>
      <c r="AP67" s="21"/>
      <c r="AQ67" s="21"/>
      <c r="AR67" s="19"/>
    </row>
    <row r="68">
      <c r="B68" s="20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21"/>
      <c r="AL68" s="21"/>
      <c r="AM68" s="21"/>
      <c r="AN68" s="21"/>
      <c r="AO68" s="21"/>
      <c r="AP68" s="21"/>
      <c r="AQ68" s="21"/>
      <c r="AR68" s="19"/>
    </row>
    <row r="69">
      <c r="B69" s="20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  <c r="AL69" s="21"/>
      <c r="AM69" s="21"/>
      <c r="AN69" s="21"/>
      <c r="AO69" s="21"/>
      <c r="AP69" s="21"/>
      <c r="AQ69" s="21"/>
      <c r="AR69" s="19"/>
    </row>
    <row r="70">
      <c r="B70" s="20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  <c r="AL70" s="21"/>
      <c r="AM70" s="21"/>
      <c r="AN70" s="21"/>
      <c r="AO70" s="21"/>
      <c r="AP70" s="21"/>
      <c r="AQ70" s="21"/>
      <c r="AR70" s="19"/>
    </row>
    <row r="71">
      <c r="B71" s="20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  <c r="AL71" s="21"/>
      <c r="AM71" s="21"/>
      <c r="AN71" s="21"/>
      <c r="AO71" s="21"/>
      <c r="AP71" s="21"/>
      <c r="AQ71" s="21"/>
      <c r="AR71" s="19"/>
    </row>
    <row r="72">
      <c r="B72" s="20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M72" s="21"/>
      <c r="AN72" s="21"/>
      <c r="AO72" s="21"/>
      <c r="AP72" s="21"/>
      <c r="AQ72" s="21"/>
      <c r="AR72" s="19"/>
    </row>
    <row r="73">
      <c r="B73" s="20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21"/>
      <c r="AL73" s="21"/>
      <c r="AM73" s="21"/>
      <c r="AN73" s="21"/>
      <c r="AO73" s="21"/>
      <c r="AP73" s="21"/>
      <c r="AQ73" s="21"/>
      <c r="AR73" s="19"/>
    </row>
    <row r="74">
      <c r="B74" s="20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21"/>
      <c r="AL74" s="21"/>
      <c r="AM74" s="21"/>
      <c r="AN74" s="21"/>
      <c r="AO74" s="21"/>
      <c r="AP74" s="21"/>
      <c r="AQ74" s="21"/>
      <c r="AR74" s="19"/>
    </row>
    <row r="75" s="2" customFormat="1">
      <c r="A75" s="37"/>
      <c r="B75" s="38"/>
      <c r="C75" s="39"/>
      <c r="D75" s="63" t="s">
        <v>53</v>
      </c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63" t="s">
        <v>54</v>
      </c>
      <c r="W75" s="41"/>
      <c r="X75" s="41"/>
      <c r="Y75" s="41"/>
      <c r="Z75" s="41"/>
      <c r="AA75" s="41"/>
      <c r="AB75" s="41"/>
      <c r="AC75" s="41"/>
      <c r="AD75" s="41"/>
      <c r="AE75" s="41"/>
      <c r="AF75" s="41"/>
      <c r="AG75" s="41"/>
      <c r="AH75" s="63" t="s">
        <v>53</v>
      </c>
      <c r="AI75" s="41"/>
      <c r="AJ75" s="41"/>
      <c r="AK75" s="41"/>
      <c r="AL75" s="41"/>
      <c r="AM75" s="63" t="s">
        <v>54</v>
      </c>
      <c r="AN75" s="41"/>
      <c r="AO75" s="41"/>
      <c r="AP75" s="39"/>
      <c r="AQ75" s="39"/>
      <c r="AR75" s="43"/>
      <c r="BE75" s="37"/>
    </row>
    <row r="76" s="2" customFormat="1">
      <c r="A76" s="37"/>
      <c r="B76" s="38"/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  <c r="AF76" s="39"/>
      <c r="AG76" s="39"/>
      <c r="AH76" s="39"/>
      <c r="AI76" s="39"/>
      <c r="AJ76" s="39"/>
      <c r="AK76" s="39"/>
      <c r="AL76" s="39"/>
      <c r="AM76" s="39"/>
      <c r="AN76" s="39"/>
      <c r="AO76" s="39"/>
      <c r="AP76" s="39"/>
      <c r="AQ76" s="39"/>
      <c r="AR76" s="43"/>
      <c r="BE76" s="37"/>
    </row>
    <row r="77" s="2" customFormat="1" ht="6.96" customHeight="1">
      <c r="A77" s="37"/>
      <c r="B77" s="65"/>
      <c r="C77" s="66"/>
      <c r="D77" s="66"/>
      <c r="E77" s="66"/>
      <c r="F77" s="66"/>
      <c r="G77" s="66"/>
      <c r="H77" s="66"/>
      <c r="I77" s="66"/>
      <c r="J77" s="66"/>
      <c r="K77" s="66"/>
      <c r="L77" s="66"/>
      <c r="M77" s="66"/>
      <c r="N77" s="66"/>
      <c r="O77" s="66"/>
      <c r="P77" s="66"/>
      <c r="Q77" s="66"/>
      <c r="R77" s="66"/>
      <c r="S77" s="66"/>
      <c r="T77" s="66"/>
      <c r="U77" s="66"/>
      <c r="V77" s="66"/>
      <c r="W77" s="66"/>
      <c r="X77" s="66"/>
      <c r="Y77" s="66"/>
      <c r="Z77" s="66"/>
      <c r="AA77" s="66"/>
      <c r="AB77" s="66"/>
      <c r="AC77" s="66"/>
      <c r="AD77" s="66"/>
      <c r="AE77" s="66"/>
      <c r="AF77" s="66"/>
      <c r="AG77" s="66"/>
      <c r="AH77" s="66"/>
      <c r="AI77" s="66"/>
      <c r="AJ77" s="66"/>
      <c r="AK77" s="66"/>
      <c r="AL77" s="66"/>
      <c r="AM77" s="66"/>
      <c r="AN77" s="66"/>
      <c r="AO77" s="66"/>
      <c r="AP77" s="66"/>
      <c r="AQ77" s="66"/>
      <c r="AR77" s="43"/>
      <c r="BE77" s="37"/>
    </row>
    <row r="81" s="2" customFormat="1" ht="6.96" customHeight="1">
      <c r="A81" s="37"/>
      <c r="B81" s="67"/>
      <c r="C81" s="68"/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68"/>
      <c r="P81" s="68"/>
      <c r="Q81" s="68"/>
      <c r="R81" s="68"/>
      <c r="S81" s="68"/>
      <c r="T81" s="68"/>
      <c r="U81" s="68"/>
      <c r="V81" s="68"/>
      <c r="W81" s="68"/>
      <c r="X81" s="68"/>
      <c r="Y81" s="68"/>
      <c r="Z81" s="68"/>
      <c r="AA81" s="68"/>
      <c r="AB81" s="68"/>
      <c r="AC81" s="68"/>
      <c r="AD81" s="68"/>
      <c r="AE81" s="68"/>
      <c r="AF81" s="68"/>
      <c r="AG81" s="68"/>
      <c r="AH81" s="68"/>
      <c r="AI81" s="68"/>
      <c r="AJ81" s="68"/>
      <c r="AK81" s="68"/>
      <c r="AL81" s="68"/>
      <c r="AM81" s="68"/>
      <c r="AN81" s="68"/>
      <c r="AO81" s="68"/>
      <c r="AP81" s="68"/>
      <c r="AQ81" s="68"/>
      <c r="AR81" s="43"/>
      <c r="BE81" s="37"/>
    </row>
    <row r="82" s="2" customFormat="1" ht="24.96" customHeight="1">
      <c r="A82" s="37"/>
      <c r="B82" s="38"/>
      <c r="C82" s="22" t="s">
        <v>57</v>
      </c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  <c r="AF82" s="39"/>
      <c r="AG82" s="39"/>
      <c r="AH82" s="39"/>
      <c r="AI82" s="39"/>
      <c r="AJ82" s="39"/>
      <c r="AK82" s="39"/>
      <c r="AL82" s="39"/>
      <c r="AM82" s="39"/>
      <c r="AN82" s="39"/>
      <c r="AO82" s="39"/>
      <c r="AP82" s="39"/>
      <c r="AQ82" s="39"/>
      <c r="AR82" s="43"/>
      <c r="B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  <c r="AF83" s="39"/>
      <c r="AG83" s="39"/>
      <c r="AH83" s="39"/>
      <c r="AI83" s="39"/>
      <c r="AJ83" s="39"/>
      <c r="AK83" s="39"/>
      <c r="AL83" s="39"/>
      <c r="AM83" s="39"/>
      <c r="AN83" s="39"/>
      <c r="AO83" s="39"/>
      <c r="AP83" s="39"/>
      <c r="AQ83" s="39"/>
      <c r="AR83" s="43"/>
      <c r="BE83" s="37"/>
    </row>
    <row r="84" s="4" customFormat="1" ht="12" customHeight="1">
      <c r="A84" s="4"/>
      <c r="B84" s="69"/>
      <c r="C84" s="31" t="s">
        <v>13</v>
      </c>
      <c r="D84" s="70"/>
      <c r="E84" s="70"/>
      <c r="F84" s="70"/>
      <c r="G84" s="70"/>
      <c r="H84" s="70"/>
      <c r="I84" s="70"/>
      <c r="J84" s="70"/>
      <c r="K84" s="70"/>
      <c r="L84" s="70" t="str">
        <f>K5</f>
        <v>P2501/2rev2</v>
      </c>
      <c r="M84" s="70"/>
      <c r="N84" s="70"/>
      <c r="O84" s="70"/>
      <c r="P84" s="70"/>
      <c r="Q84" s="70"/>
      <c r="R84" s="70"/>
      <c r="S84" s="70"/>
      <c r="T84" s="70"/>
      <c r="U84" s="70"/>
      <c r="V84" s="70"/>
      <c r="W84" s="70"/>
      <c r="X84" s="70"/>
      <c r="Y84" s="70"/>
      <c r="Z84" s="70"/>
      <c r="AA84" s="70"/>
      <c r="AB84" s="70"/>
      <c r="AC84" s="70"/>
      <c r="AD84" s="70"/>
      <c r="AE84" s="70"/>
      <c r="AF84" s="70"/>
      <c r="AG84" s="70"/>
      <c r="AH84" s="70"/>
      <c r="AI84" s="70"/>
      <c r="AJ84" s="70"/>
      <c r="AK84" s="70"/>
      <c r="AL84" s="70"/>
      <c r="AM84" s="70"/>
      <c r="AN84" s="70"/>
      <c r="AO84" s="70"/>
      <c r="AP84" s="70"/>
      <c r="AQ84" s="70"/>
      <c r="AR84" s="71"/>
      <c r="BE84" s="4"/>
    </row>
    <row r="85" s="5" customFormat="1" ht="36.96" customHeight="1">
      <c r="A85" s="5"/>
      <c r="B85" s="72"/>
      <c r="C85" s="73" t="s">
        <v>16</v>
      </c>
      <c r="D85" s="74"/>
      <c r="E85" s="74"/>
      <c r="F85" s="74"/>
      <c r="G85" s="74"/>
      <c r="H85" s="74"/>
      <c r="I85" s="74"/>
      <c r="J85" s="74"/>
      <c r="K85" s="74"/>
      <c r="L85" s="75" t="str">
        <f>K6</f>
        <v>Kolumbárium III - Hřbitov u kostela sv. Václava</v>
      </c>
      <c r="M85" s="74"/>
      <c r="N85" s="74"/>
      <c r="O85" s="74"/>
      <c r="P85" s="74"/>
      <c r="Q85" s="74"/>
      <c r="R85" s="74"/>
      <c r="S85" s="74"/>
      <c r="T85" s="74"/>
      <c r="U85" s="74"/>
      <c r="V85" s="74"/>
      <c r="W85" s="74"/>
      <c r="X85" s="74"/>
      <c r="Y85" s="74"/>
      <c r="Z85" s="74"/>
      <c r="AA85" s="74"/>
      <c r="AB85" s="74"/>
      <c r="AC85" s="74"/>
      <c r="AD85" s="74"/>
      <c r="AE85" s="74"/>
      <c r="AF85" s="74"/>
      <c r="AG85" s="74"/>
      <c r="AH85" s="74"/>
      <c r="AI85" s="74"/>
      <c r="AJ85" s="74"/>
      <c r="AK85" s="74"/>
      <c r="AL85" s="74"/>
      <c r="AM85" s="74"/>
      <c r="AN85" s="74"/>
      <c r="AO85" s="74"/>
      <c r="AP85" s="74"/>
      <c r="AQ85" s="74"/>
      <c r="AR85" s="76"/>
      <c r="BE85" s="5"/>
    </row>
    <row r="86" s="2" customFormat="1" ht="6.96" customHeight="1">
      <c r="A86" s="37"/>
      <c r="B86" s="38"/>
      <c r="C86" s="39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F86" s="39"/>
      <c r="AG86" s="39"/>
      <c r="AH86" s="39"/>
      <c r="AI86" s="39"/>
      <c r="AJ86" s="39"/>
      <c r="AK86" s="39"/>
      <c r="AL86" s="39"/>
      <c r="AM86" s="39"/>
      <c r="AN86" s="39"/>
      <c r="AO86" s="39"/>
      <c r="AP86" s="39"/>
      <c r="AQ86" s="39"/>
      <c r="AR86" s="43"/>
      <c r="BE86" s="37"/>
    </row>
    <row r="87" s="2" customFormat="1" ht="12" customHeight="1">
      <c r="A87" s="37"/>
      <c r="B87" s="38"/>
      <c r="C87" s="31" t="s">
        <v>20</v>
      </c>
      <c r="D87" s="39"/>
      <c r="E87" s="39"/>
      <c r="F87" s="39"/>
      <c r="G87" s="39"/>
      <c r="H87" s="39"/>
      <c r="I87" s="39"/>
      <c r="J87" s="39"/>
      <c r="K87" s="39"/>
      <c r="L87" s="77" t="str">
        <f>IF(K8="","",K8)</f>
        <v>Dolní Jirčany</v>
      </c>
      <c r="M87" s="39"/>
      <c r="N87" s="39"/>
      <c r="O87" s="39"/>
      <c r="P87" s="39"/>
      <c r="Q87" s="39"/>
      <c r="R87" s="39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F87" s="39"/>
      <c r="AG87" s="39"/>
      <c r="AH87" s="39"/>
      <c r="AI87" s="31" t="s">
        <v>22</v>
      </c>
      <c r="AJ87" s="39"/>
      <c r="AK87" s="39"/>
      <c r="AL87" s="39"/>
      <c r="AM87" s="78" t="str">
        <f>IF(AN8= "","",AN8)</f>
        <v>17. 9. 2025</v>
      </c>
      <c r="AN87" s="78"/>
      <c r="AO87" s="39"/>
      <c r="AP87" s="39"/>
      <c r="AQ87" s="39"/>
      <c r="AR87" s="43"/>
      <c r="BE87" s="37"/>
    </row>
    <row r="88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F88" s="39"/>
      <c r="AG88" s="39"/>
      <c r="AH88" s="39"/>
      <c r="AI88" s="39"/>
      <c r="AJ88" s="39"/>
      <c r="AK88" s="39"/>
      <c r="AL88" s="39"/>
      <c r="AM88" s="39"/>
      <c r="AN88" s="39"/>
      <c r="AO88" s="39"/>
      <c r="AP88" s="39"/>
      <c r="AQ88" s="39"/>
      <c r="AR88" s="43"/>
      <c r="BE88" s="37"/>
    </row>
    <row r="89" s="2" customFormat="1" ht="15.15" customHeight="1">
      <c r="A89" s="37"/>
      <c r="B89" s="38"/>
      <c r="C89" s="31" t="s">
        <v>24</v>
      </c>
      <c r="D89" s="39"/>
      <c r="E89" s="39"/>
      <c r="F89" s="39"/>
      <c r="G89" s="39"/>
      <c r="H89" s="39"/>
      <c r="I89" s="39"/>
      <c r="J89" s="39"/>
      <c r="K89" s="39"/>
      <c r="L89" s="70" t="str">
        <f>IF(E11= "","",E11)</f>
        <v>Obec Psáry</v>
      </c>
      <c r="M89" s="39"/>
      <c r="N89" s="39"/>
      <c r="O89" s="39"/>
      <c r="P89" s="39"/>
      <c r="Q89" s="39"/>
      <c r="R89" s="39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F89" s="39"/>
      <c r="AG89" s="39"/>
      <c r="AH89" s="39"/>
      <c r="AI89" s="31" t="s">
        <v>31</v>
      </c>
      <c r="AJ89" s="39"/>
      <c r="AK89" s="39"/>
      <c r="AL89" s="39"/>
      <c r="AM89" s="79" t="str">
        <f>IF(E17="","",E17)</f>
        <v>HW PROJEKT s.r.o.</v>
      </c>
      <c r="AN89" s="70"/>
      <c r="AO89" s="70"/>
      <c r="AP89" s="70"/>
      <c r="AQ89" s="39"/>
      <c r="AR89" s="43"/>
      <c r="AS89" s="80" t="s">
        <v>58</v>
      </c>
      <c r="AT89" s="81"/>
      <c r="AU89" s="82"/>
      <c r="AV89" s="82"/>
      <c r="AW89" s="82"/>
      <c r="AX89" s="82"/>
      <c r="AY89" s="82"/>
      <c r="AZ89" s="82"/>
      <c r="BA89" s="82"/>
      <c r="BB89" s="82"/>
      <c r="BC89" s="82"/>
      <c r="BD89" s="83"/>
      <c r="BE89" s="37"/>
    </row>
    <row r="90" s="2" customFormat="1" ht="15.15" customHeight="1">
      <c r="A90" s="37"/>
      <c r="B90" s="38"/>
      <c r="C90" s="31" t="s">
        <v>29</v>
      </c>
      <c r="D90" s="39"/>
      <c r="E90" s="39"/>
      <c r="F90" s="39"/>
      <c r="G90" s="39"/>
      <c r="H90" s="39"/>
      <c r="I90" s="39"/>
      <c r="J90" s="39"/>
      <c r="K90" s="39"/>
      <c r="L90" s="70" t="str">
        <f>IF(E14= "Vyplň údaj","",E14)</f>
        <v/>
      </c>
      <c r="M90" s="39"/>
      <c r="N90" s="39"/>
      <c r="O90" s="39"/>
      <c r="P90" s="39"/>
      <c r="Q90" s="39"/>
      <c r="R90" s="39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F90" s="39"/>
      <c r="AG90" s="39"/>
      <c r="AH90" s="39"/>
      <c r="AI90" s="31" t="s">
        <v>35</v>
      </c>
      <c r="AJ90" s="39"/>
      <c r="AK90" s="39"/>
      <c r="AL90" s="39"/>
      <c r="AM90" s="79" t="str">
        <f>IF(E20="","",E20)</f>
        <v xml:space="preserve"> </v>
      </c>
      <c r="AN90" s="70"/>
      <c r="AO90" s="70"/>
      <c r="AP90" s="70"/>
      <c r="AQ90" s="39"/>
      <c r="AR90" s="43"/>
      <c r="AS90" s="84"/>
      <c r="AT90" s="85"/>
      <c r="AU90" s="86"/>
      <c r="AV90" s="86"/>
      <c r="AW90" s="86"/>
      <c r="AX90" s="86"/>
      <c r="AY90" s="86"/>
      <c r="AZ90" s="86"/>
      <c r="BA90" s="86"/>
      <c r="BB90" s="86"/>
      <c r="BC90" s="86"/>
      <c r="BD90" s="87"/>
      <c r="BE90" s="37"/>
    </row>
    <row r="91" s="2" customFormat="1" ht="10.8" customHeight="1">
      <c r="A91" s="37"/>
      <c r="B91" s="38"/>
      <c r="C91" s="39"/>
      <c r="D91" s="39"/>
      <c r="E91" s="39"/>
      <c r="F91" s="39"/>
      <c r="G91" s="39"/>
      <c r="H91" s="39"/>
      <c r="I91" s="39"/>
      <c r="J91" s="39"/>
      <c r="K91" s="39"/>
      <c r="L91" s="39"/>
      <c r="M91" s="39"/>
      <c r="N91" s="39"/>
      <c r="O91" s="39"/>
      <c r="P91" s="39"/>
      <c r="Q91" s="39"/>
      <c r="R91" s="39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F91" s="39"/>
      <c r="AG91" s="39"/>
      <c r="AH91" s="39"/>
      <c r="AI91" s="39"/>
      <c r="AJ91" s="39"/>
      <c r="AK91" s="39"/>
      <c r="AL91" s="39"/>
      <c r="AM91" s="39"/>
      <c r="AN91" s="39"/>
      <c r="AO91" s="39"/>
      <c r="AP91" s="39"/>
      <c r="AQ91" s="39"/>
      <c r="AR91" s="43"/>
      <c r="AS91" s="88"/>
      <c r="AT91" s="89"/>
      <c r="AU91" s="90"/>
      <c r="AV91" s="90"/>
      <c r="AW91" s="90"/>
      <c r="AX91" s="90"/>
      <c r="AY91" s="90"/>
      <c r="AZ91" s="90"/>
      <c r="BA91" s="90"/>
      <c r="BB91" s="90"/>
      <c r="BC91" s="90"/>
      <c r="BD91" s="91"/>
      <c r="BE91" s="37"/>
    </row>
    <row r="92" s="2" customFormat="1" ht="29.28" customHeight="1">
      <c r="A92" s="37"/>
      <c r="B92" s="38"/>
      <c r="C92" s="92" t="s">
        <v>59</v>
      </c>
      <c r="D92" s="93"/>
      <c r="E92" s="93"/>
      <c r="F92" s="93"/>
      <c r="G92" s="93"/>
      <c r="H92" s="94"/>
      <c r="I92" s="95" t="s">
        <v>60</v>
      </c>
      <c r="J92" s="93"/>
      <c r="K92" s="93"/>
      <c r="L92" s="93"/>
      <c r="M92" s="93"/>
      <c r="N92" s="93"/>
      <c r="O92" s="93"/>
      <c r="P92" s="93"/>
      <c r="Q92" s="93"/>
      <c r="R92" s="93"/>
      <c r="S92" s="93"/>
      <c r="T92" s="93"/>
      <c r="U92" s="93"/>
      <c r="V92" s="93"/>
      <c r="W92" s="93"/>
      <c r="X92" s="93"/>
      <c r="Y92" s="93"/>
      <c r="Z92" s="93"/>
      <c r="AA92" s="93"/>
      <c r="AB92" s="93"/>
      <c r="AC92" s="93"/>
      <c r="AD92" s="93"/>
      <c r="AE92" s="93"/>
      <c r="AF92" s="93"/>
      <c r="AG92" s="96" t="s">
        <v>61</v>
      </c>
      <c r="AH92" s="93"/>
      <c r="AI92" s="93"/>
      <c r="AJ92" s="93"/>
      <c r="AK92" s="93"/>
      <c r="AL92" s="93"/>
      <c r="AM92" s="93"/>
      <c r="AN92" s="95" t="s">
        <v>62</v>
      </c>
      <c r="AO92" s="93"/>
      <c r="AP92" s="97"/>
      <c r="AQ92" s="98" t="s">
        <v>63</v>
      </c>
      <c r="AR92" s="43"/>
      <c r="AS92" s="99" t="s">
        <v>64</v>
      </c>
      <c r="AT92" s="100" t="s">
        <v>65</v>
      </c>
      <c r="AU92" s="100" t="s">
        <v>66</v>
      </c>
      <c r="AV92" s="100" t="s">
        <v>67</v>
      </c>
      <c r="AW92" s="100" t="s">
        <v>68</v>
      </c>
      <c r="AX92" s="100" t="s">
        <v>69</v>
      </c>
      <c r="AY92" s="100" t="s">
        <v>70</v>
      </c>
      <c r="AZ92" s="100" t="s">
        <v>71</v>
      </c>
      <c r="BA92" s="100" t="s">
        <v>72</v>
      </c>
      <c r="BB92" s="100" t="s">
        <v>73</v>
      </c>
      <c r="BC92" s="100" t="s">
        <v>74</v>
      </c>
      <c r="BD92" s="101" t="s">
        <v>75</v>
      </c>
      <c r="BE92" s="37"/>
    </row>
    <row r="93" s="2" customFormat="1" ht="10.8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39"/>
      <c r="O93" s="39"/>
      <c r="P93" s="39"/>
      <c r="Q93" s="39"/>
      <c r="R93" s="39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F93" s="39"/>
      <c r="AG93" s="39"/>
      <c r="AH93" s="39"/>
      <c r="AI93" s="39"/>
      <c r="AJ93" s="39"/>
      <c r="AK93" s="39"/>
      <c r="AL93" s="39"/>
      <c r="AM93" s="39"/>
      <c r="AN93" s="39"/>
      <c r="AO93" s="39"/>
      <c r="AP93" s="39"/>
      <c r="AQ93" s="39"/>
      <c r="AR93" s="43"/>
      <c r="AS93" s="102"/>
      <c r="AT93" s="103"/>
      <c r="AU93" s="103"/>
      <c r="AV93" s="103"/>
      <c r="AW93" s="103"/>
      <c r="AX93" s="103"/>
      <c r="AY93" s="103"/>
      <c r="AZ93" s="103"/>
      <c r="BA93" s="103"/>
      <c r="BB93" s="103"/>
      <c r="BC93" s="103"/>
      <c r="BD93" s="104"/>
      <c r="BE93" s="37"/>
    </row>
    <row r="94" s="6" customFormat="1" ht="32.4" customHeight="1">
      <c r="A94" s="6"/>
      <c r="B94" s="105"/>
      <c r="C94" s="106" t="s">
        <v>76</v>
      </c>
      <c r="D94" s="107"/>
      <c r="E94" s="107"/>
      <c r="F94" s="107"/>
      <c r="G94" s="107"/>
      <c r="H94" s="107"/>
      <c r="I94" s="107"/>
      <c r="J94" s="107"/>
      <c r="K94" s="107"/>
      <c r="L94" s="107"/>
      <c r="M94" s="107"/>
      <c r="N94" s="107"/>
      <c r="O94" s="107"/>
      <c r="P94" s="107"/>
      <c r="Q94" s="107"/>
      <c r="R94" s="107"/>
      <c r="S94" s="107"/>
      <c r="T94" s="107"/>
      <c r="U94" s="107"/>
      <c r="V94" s="107"/>
      <c r="W94" s="107"/>
      <c r="X94" s="107"/>
      <c r="Y94" s="107"/>
      <c r="Z94" s="107"/>
      <c r="AA94" s="107"/>
      <c r="AB94" s="107"/>
      <c r="AC94" s="107"/>
      <c r="AD94" s="107"/>
      <c r="AE94" s="107"/>
      <c r="AF94" s="107"/>
      <c r="AG94" s="108">
        <f>ROUND(AG95,2)</f>
        <v>0</v>
      </c>
      <c r="AH94" s="108"/>
      <c r="AI94" s="108"/>
      <c r="AJ94" s="108"/>
      <c r="AK94" s="108"/>
      <c r="AL94" s="108"/>
      <c r="AM94" s="108"/>
      <c r="AN94" s="109">
        <f>SUM(AG94,AT94)</f>
        <v>0</v>
      </c>
      <c r="AO94" s="109"/>
      <c r="AP94" s="109"/>
      <c r="AQ94" s="110" t="s">
        <v>1</v>
      </c>
      <c r="AR94" s="111"/>
      <c r="AS94" s="112">
        <f>ROUND(AS95,2)</f>
        <v>0</v>
      </c>
      <c r="AT94" s="113">
        <f>ROUND(SUM(AV94:AW94),2)</f>
        <v>0</v>
      </c>
      <c r="AU94" s="114">
        <f>ROUND(AU95,5)</f>
        <v>0</v>
      </c>
      <c r="AV94" s="113">
        <f>ROUND(AZ94*L29,2)</f>
        <v>0</v>
      </c>
      <c r="AW94" s="113">
        <f>ROUND(BA94*L30,2)</f>
        <v>0</v>
      </c>
      <c r="AX94" s="113">
        <f>ROUND(BB94*L29,2)</f>
        <v>0</v>
      </c>
      <c r="AY94" s="113">
        <f>ROUND(BC94*L30,2)</f>
        <v>0</v>
      </c>
      <c r="AZ94" s="113">
        <f>ROUND(AZ95,2)</f>
        <v>0</v>
      </c>
      <c r="BA94" s="113">
        <f>ROUND(BA95,2)</f>
        <v>0</v>
      </c>
      <c r="BB94" s="113">
        <f>ROUND(BB95,2)</f>
        <v>0</v>
      </c>
      <c r="BC94" s="113">
        <f>ROUND(BC95,2)</f>
        <v>0</v>
      </c>
      <c r="BD94" s="115">
        <f>ROUND(BD95,2)</f>
        <v>0</v>
      </c>
      <c r="BE94" s="6"/>
      <c r="BS94" s="116" t="s">
        <v>77</v>
      </c>
      <c r="BT94" s="116" t="s">
        <v>78</v>
      </c>
      <c r="BU94" s="117" t="s">
        <v>79</v>
      </c>
      <c r="BV94" s="116" t="s">
        <v>80</v>
      </c>
      <c r="BW94" s="116" t="s">
        <v>5</v>
      </c>
      <c r="BX94" s="116" t="s">
        <v>81</v>
      </c>
      <c r="CL94" s="116" t="s">
        <v>1</v>
      </c>
    </row>
    <row r="95" s="7" customFormat="1" ht="16.5" customHeight="1">
      <c r="A95" s="118" t="s">
        <v>82</v>
      </c>
      <c r="B95" s="119"/>
      <c r="C95" s="120"/>
      <c r="D95" s="121" t="s">
        <v>83</v>
      </c>
      <c r="E95" s="121"/>
      <c r="F95" s="121"/>
      <c r="G95" s="121"/>
      <c r="H95" s="121"/>
      <c r="I95" s="122"/>
      <c r="J95" s="121" t="s">
        <v>84</v>
      </c>
      <c r="K95" s="121"/>
      <c r="L95" s="121"/>
      <c r="M95" s="121"/>
      <c r="N95" s="121"/>
      <c r="O95" s="121"/>
      <c r="P95" s="121"/>
      <c r="Q95" s="121"/>
      <c r="R95" s="121"/>
      <c r="S95" s="121"/>
      <c r="T95" s="121"/>
      <c r="U95" s="121"/>
      <c r="V95" s="121"/>
      <c r="W95" s="121"/>
      <c r="X95" s="121"/>
      <c r="Y95" s="121"/>
      <c r="Z95" s="121"/>
      <c r="AA95" s="121"/>
      <c r="AB95" s="121"/>
      <c r="AC95" s="121"/>
      <c r="AD95" s="121"/>
      <c r="AE95" s="121"/>
      <c r="AF95" s="121"/>
      <c r="AG95" s="123">
        <f>'01 - Kolumbárium'!J30</f>
        <v>0</v>
      </c>
      <c r="AH95" s="122"/>
      <c r="AI95" s="122"/>
      <c r="AJ95" s="122"/>
      <c r="AK95" s="122"/>
      <c r="AL95" s="122"/>
      <c r="AM95" s="122"/>
      <c r="AN95" s="123">
        <f>SUM(AG95,AT95)</f>
        <v>0</v>
      </c>
      <c r="AO95" s="122"/>
      <c r="AP95" s="122"/>
      <c r="AQ95" s="124" t="s">
        <v>85</v>
      </c>
      <c r="AR95" s="125"/>
      <c r="AS95" s="126">
        <v>0</v>
      </c>
      <c r="AT95" s="127">
        <f>ROUND(SUM(AV95:AW95),2)</f>
        <v>0</v>
      </c>
      <c r="AU95" s="128">
        <f>'01 - Kolumbárium'!P134</f>
        <v>0</v>
      </c>
      <c r="AV95" s="127">
        <f>'01 - Kolumbárium'!J33</f>
        <v>0</v>
      </c>
      <c r="AW95" s="127">
        <f>'01 - Kolumbárium'!J34</f>
        <v>0</v>
      </c>
      <c r="AX95" s="127">
        <f>'01 - Kolumbárium'!J35</f>
        <v>0</v>
      </c>
      <c r="AY95" s="127">
        <f>'01 - Kolumbárium'!J36</f>
        <v>0</v>
      </c>
      <c r="AZ95" s="127">
        <f>'01 - Kolumbárium'!F33</f>
        <v>0</v>
      </c>
      <c r="BA95" s="127">
        <f>'01 - Kolumbárium'!F34</f>
        <v>0</v>
      </c>
      <c r="BB95" s="127">
        <f>'01 - Kolumbárium'!F35</f>
        <v>0</v>
      </c>
      <c r="BC95" s="127">
        <f>'01 - Kolumbárium'!F36</f>
        <v>0</v>
      </c>
      <c r="BD95" s="129">
        <f>'01 - Kolumbárium'!F37</f>
        <v>0</v>
      </c>
      <c r="BE95" s="7"/>
      <c r="BT95" s="130" t="s">
        <v>86</v>
      </c>
      <c r="BV95" s="130" t="s">
        <v>80</v>
      </c>
      <c r="BW95" s="130" t="s">
        <v>87</v>
      </c>
      <c r="BX95" s="130" t="s">
        <v>5</v>
      </c>
      <c r="CL95" s="130" t="s">
        <v>1</v>
      </c>
      <c r="CM95" s="130" t="s">
        <v>88</v>
      </c>
    </row>
    <row r="96" s="2" customFormat="1" ht="30" customHeight="1">
      <c r="A96" s="37"/>
      <c r="B96" s="38"/>
      <c r="C96" s="39"/>
      <c r="D96" s="39"/>
      <c r="E96" s="39"/>
      <c r="F96" s="39"/>
      <c r="G96" s="39"/>
      <c r="H96" s="39"/>
      <c r="I96" s="39"/>
      <c r="J96" s="39"/>
      <c r="K96" s="39"/>
      <c r="L96" s="39"/>
      <c r="M96" s="39"/>
      <c r="N96" s="39"/>
      <c r="O96" s="39"/>
      <c r="P96" s="39"/>
      <c r="Q96" s="39"/>
      <c r="R96" s="39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F96" s="39"/>
      <c r="AG96" s="39"/>
      <c r="AH96" s="39"/>
      <c r="AI96" s="39"/>
      <c r="AJ96" s="39"/>
      <c r="AK96" s="39"/>
      <c r="AL96" s="39"/>
      <c r="AM96" s="39"/>
      <c r="AN96" s="39"/>
      <c r="AO96" s="39"/>
      <c r="AP96" s="39"/>
      <c r="AQ96" s="39"/>
      <c r="AR96" s="43"/>
      <c r="AS96" s="37"/>
      <c r="AT96" s="37"/>
      <c r="AU96" s="37"/>
      <c r="AV96" s="37"/>
      <c r="AW96" s="37"/>
      <c r="AX96" s="37"/>
      <c r="AY96" s="37"/>
      <c r="AZ96" s="37"/>
      <c r="BA96" s="37"/>
      <c r="BB96" s="37"/>
      <c r="BC96" s="37"/>
      <c r="BD96" s="37"/>
      <c r="BE96" s="37"/>
    </row>
    <row r="97" s="2" customFormat="1" ht="6.96" customHeight="1">
      <c r="A97" s="37"/>
      <c r="B97" s="65"/>
      <c r="C97" s="66"/>
      <c r="D97" s="66"/>
      <c r="E97" s="66"/>
      <c r="F97" s="66"/>
      <c r="G97" s="66"/>
      <c r="H97" s="66"/>
      <c r="I97" s="66"/>
      <c r="J97" s="66"/>
      <c r="K97" s="66"/>
      <c r="L97" s="66"/>
      <c r="M97" s="66"/>
      <c r="N97" s="66"/>
      <c r="O97" s="66"/>
      <c r="P97" s="66"/>
      <c r="Q97" s="66"/>
      <c r="R97" s="66"/>
      <c r="S97" s="66"/>
      <c r="T97" s="66"/>
      <c r="U97" s="66"/>
      <c r="V97" s="66"/>
      <c r="W97" s="66"/>
      <c r="X97" s="66"/>
      <c r="Y97" s="66"/>
      <c r="Z97" s="66"/>
      <c r="AA97" s="66"/>
      <c r="AB97" s="66"/>
      <c r="AC97" s="66"/>
      <c r="AD97" s="66"/>
      <c r="AE97" s="66"/>
      <c r="AF97" s="66"/>
      <c r="AG97" s="66"/>
      <c r="AH97" s="66"/>
      <c r="AI97" s="66"/>
      <c r="AJ97" s="66"/>
      <c r="AK97" s="66"/>
      <c r="AL97" s="66"/>
      <c r="AM97" s="66"/>
      <c r="AN97" s="66"/>
      <c r="AO97" s="66"/>
      <c r="AP97" s="66"/>
      <c r="AQ97" s="66"/>
      <c r="AR97" s="43"/>
      <c r="AS97" s="37"/>
      <c r="AT97" s="37"/>
      <c r="AU97" s="37"/>
      <c r="AV97" s="37"/>
      <c r="AW97" s="37"/>
      <c r="AX97" s="37"/>
      <c r="AY97" s="37"/>
      <c r="AZ97" s="37"/>
      <c r="BA97" s="37"/>
      <c r="BB97" s="37"/>
      <c r="BC97" s="37"/>
      <c r="BD97" s="37"/>
      <c r="BE97" s="37"/>
    </row>
  </sheetData>
  <sheetProtection sheet="1" formatColumns="0" formatRows="0" objects="1" scenarios="1" spinCount="100000" saltValue="2NeurH2CqVYvOfnDv7V/04CdPilr/aijCv34XDEThy4xW4tz74j8X7XogGQbsJWsjpdSa1oMlSUHCRoaxT2c3Q==" hashValue="WDH64K9zCPFfBsKhtYq9vUCHWVBmyDYuW9KMg8K0+z1ddx4NSNCJEA0JRab7OmUpWWboF4egYfQWa7VtdnzxdQ==" algorithmName="SHA-512" password="CC35"/>
  <mergeCells count="42"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85:AO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AR2:BE2"/>
  </mergeCells>
  <hyperlinks>
    <hyperlink ref="A95" location="'01 - Kolumbárium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87</v>
      </c>
    </row>
    <row r="3" hidden="1" s="1" customFormat="1" ht="6.96" customHeight="1">
      <c r="B3" s="131"/>
      <c r="C3" s="132"/>
      <c r="D3" s="132"/>
      <c r="E3" s="132"/>
      <c r="F3" s="132"/>
      <c r="G3" s="132"/>
      <c r="H3" s="132"/>
      <c r="I3" s="132"/>
      <c r="J3" s="132"/>
      <c r="K3" s="132"/>
      <c r="L3" s="19"/>
      <c r="AT3" s="16" t="s">
        <v>88</v>
      </c>
    </row>
    <row r="4" hidden="1" s="1" customFormat="1" ht="24.96" customHeight="1">
      <c r="B4" s="19"/>
      <c r="D4" s="133" t="s">
        <v>89</v>
      </c>
      <c r="L4" s="19"/>
      <c r="M4" s="134" t="s">
        <v>10</v>
      </c>
      <c r="AT4" s="16" t="s">
        <v>4</v>
      </c>
    </row>
    <row r="5" hidden="1" s="1" customFormat="1" ht="6.96" customHeight="1">
      <c r="B5" s="19"/>
      <c r="L5" s="19"/>
    </row>
    <row r="6" hidden="1" s="1" customFormat="1" ht="12" customHeight="1">
      <c r="B6" s="19"/>
      <c r="D6" s="135" t="s">
        <v>16</v>
      </c>
      <c r="L6" s="19"/>
    </row>
    <row r="7" hidden="1" s="1" customFormat="1" ht="16.5" customHeight="1">
      <c r="B7" s="19"/>
      <c r="E7" s="136" t="str">
        <f>'Rekapitulace stavby'!K6</f>
        <v>Kolumbárium III - Hřbitov u kostela sv. Václava</v>
      </c>
      <c r="F7" s="135"/>
      <c r="G7" s="135"/>
      <c r="H7" s="135"/>
      <c r="L7" s="19"/>
    </row>
    <row r="8" hidden="1" s="2" customFormat="1" ht="12" customHeight="1">
      <c r="A8" s="37"/>
      <c r="B8" s="43"/>
      <c r="C8" s="37"/>
      <c r="D8" s="135" t="s">
        <v>90</v>
      </c>
      <c r="E8" s="37"/>
      <c r="F8" s="37"/>
      <c r="G8" s="37"/>
      <c r="H8" s="37"/>
      <c r="I8" s="37"/>
      <c r="J8" s="37"/>
      <c r="K8" s="37"/>
      <c r="L8" s="62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hidden="1" s="2" customFormat="1" ht="16.5" customHeight="1">
      <c r="A9" s="37"/>
      <c r="B9" s="43"/>
      <c r="C9" s="37"/>
      <c r="D9" s="37"/>
      <c r="E9" s="137" t="s">
        <v>91</v>
      </c>
      <c r="F9" s="37"/>
      <c r="G9" s="37"/>
      <c r="H9" s="37"/>
      <c r="I9" s="37"/>
      <c r="J9" s="37"/>
      <c r="K9" s="37"/>
      <c r="L9" s="62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hidden="1" s="2" customFormat="1">
      <c r="A10" s="37"/>
      <c r="B10" s="43"/>
      <c r="C10" s="37"/>
      <c r="D10" s="37"/>
      <c r="E10" s="37"/>
      <c r="F10" s="37"/>
      <c r="G10" s="37"/>
      <c r="H10" s="37"/>
      <c r="I10" s="37"/>
      <c r="J10" s="37"/>
      <c r="K10" s="37"/>
      <c r="L10" s="62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hidden="1" s="2" customFormat="1" ht="12" customHeight="1">
      <c r="A11" s="37"/>
      <c r="B11" s="43"/>
      <c r="C11" s="37"/>
      <c r="D11" s="135" t="s">
        <v>18</v>
      </c>
      <c r="E11" s="37"/>
      <c r="F11" s="138" t="s">
        <v>1</v>
      </c>
      <c r="G11" s="37"/>
      <c r="H11" s="37"/>
      <c r="I11" s="135" t="s">
        <v>19</v>
      </c>
      <c r="J11" s="138" t="s">
        <v>1</v>
      </c>
      <c r="K11" s="37"/>
      <c r="L11" s="62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hidden="1" s="2" customFormat="1" ht="12" customHeight="1">
      <c r="A12" s="37"/>
      <c r="B12" s="43"/>
      <c r="C12" s="37"/>
      <c r="D12" s="135" t="s">
        <v>20</v>
      </c>
      <c r="E12" s="37"/>
      <c r="F12" s="138" t="s">
        <v>36</v>
      </c>
      <c r="G12" s="37"/>
      <c r="H12" s="37"/>
      <c r="I12" s="135" t="s">
        <v>22</v>
      </c>
      <c r="J12" s="139" t="str">
        <f>'Rekapitulace stavby'!AN8</f>
        <v>17. 9. 2025</v>
      </c>
      <c r="K12" s="37"/>
      <c r="L12" s="62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hidden="1" s="2" customFormat="1" ht="10.8" customHeight="1">
      <c r="A13" s="37"/>
      <c r="B13" s="43"/>
      <c r="C13" s="37"/>
      <c r="D13" s="37"/>
      <c r="E13" s="37"/>
      <c r="F13" s="37"/>
      <c r="G13" s="37"/>
      <c r="H13" s="37"/>
      <c r="I13" s="37"/>
      <c r="J13" s="37"/>
      <c r="K13" s="37"/>
      <c r="L13" s="62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hidden="1" s="2" customFormat="1" ht="12" customHeight="1">
      <c r="A14" s="37"/>
      <c r="B14" s="43"/>
      <c r="C14" s="37"/>
      <c r="D14" s="135" t="s">
        <v>24</v>
      </c>
      <c r="E14" s="37"/>
      <c r="F14" s="37"/>
      <c r="G14" s="37"/>
      <c r="H14" s="37"/>
      <c r="I14" s="135" t="s">
        <v>25</v>
      </c>
      <c r="J14" s="138" t="str">
        <f>IF('Rekapitulace stavby'!AN10="","",'Rekapitulace stavby'!AN10)</f>
        <v>00241580</v>
      </c>
      <c r="K14" s="37"/>
      <c r="L14" s="62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hidden="1" s="2" customFormat="1" ht="18" customHeight="1">
      <c r="A15" s="37"/>
      <c r="B15" s="43"/>
      <c r="C15" s="37"/>
      <c r="D15" s="37"/>
      <c r="E15" s="138" t="str">
        <f>IF('Rekapitulace stavby'!E11="","",'Rekapitulace stavby'!E11)</f>
        <v>Obec Psáry</v>
      </c>
      <c r="F15" s="37"/>
      <c r="G15" s="37"/>
      <c r="H15" s="37"/>
      <c r="I15" s="135" t="s">
        <v>28</v>
      </c>
      <c r="J15" s="138" t="str">
        <f>IF('Rekapitulace stavby'!AN11="","",'Rekapitulace stavby'!AN11)</f>
        <v/>
      </c>
      <c r="K15" s="37"/>
      <c r="L15" s="62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hidden="1" s="2" customFormat="1" ht="6.96" customHeight="1">
      <c r="A16" s="37"/>
      <c r="B16" s="43"/>
      <c r="C16" s="37"/>
      <c r="D16" s="37"/>
      <c r="E16" s="37"/>
      <c r="F16" s="37"/>
      <c r="G16" s="37"/>
      <c r="H16" s="37"/>
      <c r="I16" s="37"/>
      <c r="J16" s="37"/>
      <c r="K16" s="37"/>
      <c r="L16" s="62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hidden="1" s="2" customFormat="1" ht="12" customHeight="1">
      <c r="A17" s="37"/>
      <c r="B17" s="43"/>
      <c r="C17" s="37"/>
      <c r="D17" s="135" t="s">
        <v>29</v>
      </c>
      <c r="E17" s="37"/>
      <c r="F17" s="37"/>
      <c r="G17" s="37"/>
      <c r="H17" s="37"/>
      <c r="I17" s="135" t="s">
        <v>25</v>
      </c>
      <c r="J17" s="32" t="str">
        <f>'Rekapitulace stavby'!AN13</f>
        <v>Vyplň údaj</v>
      </c>
      <c r="K17" s="37"/>
      <c r="L17" s="62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hidden="1" s="2" customFormat="1" ht="18" customHeight="1">
      <c r="A18" s="37"/>
      <c r="B18" s="43"/>
      <c r="C18" s="37"/>
      <c r="D18" s="37"/>
      <c r="E18" s="32" t="str">
        <f>'Rekapitulace stavby'!E14</f>
        <v>Vyplň údaj</v>
      </c>
      <c r="F18" s="138"/>
      <c r="G18" s="138"/>
      <c r="H18" s="138"/>
      <c r="I18" s="135" t="s">
        <v>28</v>
      </c>
      <c r="J18" s="32" t="str">
        <f>'Rekapitulace stavby'!AN14</f>
        <v>Vyplň údaj</v>
      </c>
      <c r="K18" s="37"/>
      <c r="L18" s="62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hidden="1" s="2" customFormat="1" ht="6.96" customHeight="1">
      <c r="A19" s="37"/>
      <c r="B19" s="43"/>
      <c r="C19" s="37"/>
      <c r="D19" s="37"/>
      <c r="E19" s="37"/>
      <c r="F19" s="37"/>
      <c r="G19" s="37"/>
      <c r="H19" s="37"/>
      <c r="I19" s="37"/>
      <c r="J19" s="37"/>
      <c r="K19" s="37"/>
      <c r="L19" s="62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hidden="1" s="2" customFormat="1" ht="12" customHeight="1">
      <c r="A20" s="37"/>
      <c r="B20" s="43"/>
      <c r="C20" s="37"/>
      <c r="D20" s="135" t="s">
        <v>31</v>
      </c>
      <c r="E20" s="37"/>
      <c r="F20" s="37"/>
      <c r="G20" s="37"/>
      <c r="H20" s="37"/>
      <c r="I20" s="135" t="s">
        <v>25</v>
      </c>
      <c r="J20" s="138" t="str">
        <f>IF('Rekapitulace stavby'!AN16="","",'Rekapitulace stavby'!AN16)</f>
        <v>27230601</v>
      </c>
      <c r="K20" s="37"/>
      <c r="L20" s="62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hidden="1" s="2" customFormat="1" ht="18" customHeight="1">
      <c r="A21" s="37"/>
      <c r="B21" s="43"/>
      <c r="C21" s="37"/>
      <c r="D21" s="37"/>
      <c r="E21" s="138" t="str">
        <f>IF('Rekapitulace stavby'!E17="","",'Rekapitulace stavby'!E17)</f>
        <v>HW PROJEKT s.r.o.</v>
      </c>
      <c r="F21" s="37"/>
      <c r="G21" s="37"/>
      <c r="H21" s="37"/>
      <c r="I21" s="135" t="s">
        <v>28</v>
      </c>
      <c r="J21" s="138" t="str">
        <f>IF('Rekapitulace stavby'!AN17="","",'Rekapitulace stavby'!AN17)</f>
        <v/>
      </c>
      <c r="K21" s="37"/>
      <c r="L21" s="62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hidden="1" s="2" customFormat="1" ht="6.96" customHeight="1">
      <c r="A22" s="37"/>
      <c r="B22" s="43"/>
      <c r="C22" s="37"/>
      <c r="D22" s="37"/>
      <c r="E22" s="37"/>
      <c r="F22" s="37"/>
      <c r="G22" s="37"/>
      <c r="H22" s="37"/>
      <c r="I22" s="37"/>
      <c r="J22" s="37"/>
      <c r="K22" s="37"/>
      <c r="L22" s="62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hidden="1" s="2" customFormat="1" ht="12" customHeight="1">
      <c r="A23" s="37"/>
      <c r="B23" s="43"/>
      <c r="C23" s="37"/>
      <c r="D23" s="135" t="s">
        <v>35</v>
      </c>
      <c r="E23" s="37"/>
      <c r="F23" s="37"/>
      <c r="G23" s="37"/>
      <c r="H23" s="37"/>
      <c r="I23" s="135" t="s">
        <v>25</v>
      </c>
      <c r="J23" s="138" t="str">
        <f>IF('Rekapitulace stavby'!AN19="","",'Rekapitulace stavby'!AN19)</f>
        <v/>
      </c>
      <c r="K23" s="37"/>
      <c r="L23" s="62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hidden="1" s="2" customFormat="1" ht="18" customHeight="1">
      <c r="A24" s="37"/>
      <c r="B24" s="43"/>
      <c r="C24" s="37"/>
      <c r="D24" s="37"/>
      <c r="E24" s="138" t="str">
        <f>IF('Rekapitulace stavby'!E20="","",'Rekapitulace stavby'!E20)</f>
        <v xml:space="preserve"> </v>
      </c>
      <c r="F24" s="37"/>
      <c r="G24" s="37"/>
      <c r="H24" s="37"/>
      <c r="I24" s="135" t="s">
        <v>28</v>
      </c>
      <c r="J24" s="138" t="str">
        <f>IF('Rekapitulace stavby'!AN20="","",'Rekapitulace stavby'!AN20)</f>
        <v/>
      </c>
      <c r="K24" s="37"/>
      <c r="L24" s="62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hidden="1" s="2" customFormat="1" ht="6.96" customHeight="1">
      <c r="A25" s="37"/>
      <c r="B25" s="43"/>
      <c r="C25" s="37"/>
      <c r="D25" s="37"/>
      <c r="E25" s="37"/>
      <c r="F25" s="37"/>
      <c r="G25" s="37"/>
      <c r="H25" s="37"/>
      <c r="I25" s="37"/>
      <c r="J25" s="37"/>
      <c r="K25" s="37"/>
      <c r="L25" s="62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hidden="1" s="2" customFormat="1" ht="12" customHeight="1">
      <c r="A26" s="37"/>
      <c r="B26" s="43"/>
      <c r="C26" s="37"/>
      <c r="D26" s="135" t="s">
        <v>37</v>
      </c>
      <c r="E26" s="37"/>
      <c r="F26" s="37"/>
      <c r="G26" s="37"/>
      <c r="H26" s="37"/>
      <c r="I26" s="37"/>
      <c r="J26" s="37"/>
      <c r="K26" s="37"/>
      <c r="L26" s="62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hidden="1" s="8" customFormat="1" ht="16.5" customHeight="1">
      <c r="A27" s="140"/>
      <c r="B27" s="141"/>
      <c r="C27" s="140"/>
      <c r="D27" s="140"/>
      <c r="E27" s="142" t="s">
        <v>1</v>
      </c>
      <c r="F27" s="142"/>
      <c r="G27" s="142"/>
      <c r="H27" s="142"/>
      <c r="I27" s="140"/>
      <c r="J27" s="140"/>
      <c r="K27" s="140"/>
      <c r="L27" s="143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</row>
    <row r="28" hidden="1" s="2" customFormat="1" ht="6.96" customHeight="1">
      <c r="A28" s="37"/>
      <c r="B28" s="43"/>
      <c r="C28" s="37"/>
      <c r="D28" s="37"/>
      <c r="E28" s="37"/>
      <c r="F28" s="37"/>
      <c r="G28" s="37"/>
      <c r="H28" s="37"/>
      <c r="I28" s="37"/>
      <c r="J28" s="37"/>
      <c r="K28" s="37"/>
      <c r="L28" s="62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hidden="1" s="2" customFormat="1" ht="6.96" customHeight="1">
      <c r="A29" s="37"/>
      <c r="B29" s="43"/>
      <c r="C29" s="37"/>
      <c r="D29" s="144"/>
      <c r="E29" s="144"/>
      <c r="F29" s="144"/>
      <c r="G29" s="144"/>
      <c r="H29" s="144"/>
      <c r="I29" s="144"/>
      <c r="J29" s="144"/>
      <c r="K29" s="144"/>
      <c r="L29" s="62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hidden="1" s="2" customFormat="1" ht="25.44" customHeight="1">
      <c r="A30" s="37"/>
      <c r="B30" s="43"/>
      <c r="C30" s="37"/>
      <c r="D30" s="145" t="s">
        <v>38</v>
      </c>
      <c r="E30" s="37"/>
      <c r="F30" s="37"/>
      <c r="G30" s="37"/>
      <c r="H30" s="37"/>
      <c r="I30" s="37"/>
      <c r="J30" s="146">
        <f>ROUND(J134, 2)</f>
        <v>0</v>
      </c>
      <c r="K30" s="37"/>
      <c r="L30" s="62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hidden="1" s="2" customFormat="1" ht="6.96" customHeight="1">
      <c r="A31" s="37"/>
      <c r="B31" s="43"/>
      <c r="C31" s="37"/>
      <c r="D31" s="144"/>
      <c r="E31" s="144"/>
      <c r="F31" s="144"/>
      <c r="G31" s="144"/>
      <c r="H31" s="144"/>
      <c r="I31" s="144"/>
      <c r="J31" s="144"/>
      <c r="K31" s="144"/>
      <c r="L31" s="62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hidden="1" s="2" customFormat="1" ht="14.4" customHeight="1">
      <c r="A32" s="37"/>
      <c r="B32" s="43"/>
      <c r="C32" s="37"/>
      <c r="D32" s="37"/>
      <c r="E32" s="37"/>
      <c r="F32" s="147" t="s">
        <v>40</v>
      </c>
      <c r="G32" s="37"/>
      <c r="H32" s="37"/>
      <c r="I32" s="147" t="s">
        <v>39</v>
      </c>
      <c r="J32" s="147" t="s">
        <v>41</v>
      </c>
      <c r="K32" s="37"/>
      <c r="L32" s="62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hidden="1" s="2" customFormat="1" ht="14.4" customHeight="1">
      <c r="A33" s="37"/>
      <c r="B33" s="43"/>
      <c r="C33" s="37"/>
      <c r="D33" s="148" t="s">
        <v>42</v>
      </c>
      <c r="E33" s="135" t="s">
        <v>43</v>
      </c>
      <c r="F33" s="149">
        <f>ROUND((SUM(BE134:BE293)),  2)</f>
        <v>0</v>
      </c>
      <c r="G33" s="37"/>
      <c r="H33" s="37"/>
      <c r="I33" s="150">
        <v>0.20999999999999999</v>
      </c>
      <c r="J33" s="149">
        <f>ROUND(((SUM(BE134:BE293))*I33),  2)</f>
        <v>0</v>
      </c>
      <c r="K33" s="37"/>
      <c r="L33" s="62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hidden="1" s="2" customFormat="1" ht="14.4" customHeight="1">
      <c r="A34" s="37"/>
      <c r="B34" s="43"/>
      <c r="C34" s="37"/>
      <c r="D34" s="37"/>
      <c r="E34" s="135" t="s">
        <v>44</v>
      </c>
      <c r="F34" s="149">
        <f>ROUND((SUM(BF134:BF293)),  2)</f>
        <v>0</v>
      </c>
      <c r="G34" s="37"/>
      <c r="H34" s="37"/>
      <c r="I34" s="150">
        <v>0.12</v>
      </c>
      <c r="J34" s="149">
        <f>ROUND(((SUM(BF134:BF293))*I34),  2)</f>
        <v>0</v>
      </c>
      <c r="K34" s="37"/>
      <c r="L34" s="62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43"/>
      <c r="C35" s="37"/>
      <c r="D35" s="37"/>
      <c r="E35" s="135" t="s">
        <v>45</v>
      </c>
      <c r="F35" s="149">
        <f>ROUND((SUM(BG134:BG293)),  2)</f>
        <v>0</v>
      </c>
      <c r="G35" s="37"/>
      <c r="H35" s="37"/>
      <c r="I35" s="150">
        <v>0.20999999999999999</v>
      </c>
      <c r="J35" s="149">
        <f>0</f>
        <v>0</v>
      </c>
      <c r="K35" s="37"/>
      <c r="L35" s="62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43"/>
      <c r="C36" s="37"/>
      <c r="D36" s="37"/>
      <c r="E36" s="135" t="s">
        <v>46</v>
      </c>
      <c r="F36" s="149">
        <f>ROUND((SUM(BH134:BH293)),  2)</f>
        <v>0</v>
      </c>
      <c r="G36" s="37"/>
      <c r="H36" s="37"/>
      <c r="I36" s="150">
        <v>0.12</v>
      </c>
      <c r="J36" s="149">
        <f>0</f>
        <v>0</v>
      </c>
      <c r="K36" s="37"/>
      <c r="L36" s="62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43"/>
      <c r="C37" s="37"/>
      <c r="D37" s="37"/>
      <c r="E37" s="135" t="s">
        <v>47</v>
      </c>
      <c r="F37" s="149">
        <f>ROUND((SUM(BI134:BI293)),  2)</f>
        <v>0</v>
      </c>
      <c r="G37" s="37"/>
      <c r="H37" s="37"/>
      <c r="I37" s="150">
        <v>0</v>
      </c>
      <c r="J37" s="149">
        <f>0</f>
        <v>0</v>
      </c>
      <c r="K37" s="37"/>
      <c r="L37" s="62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hidden="1" s="2" customFormat="1" ht="6.96" customHeight="1">
      <c r="A38" s="37"/>
      <c r="B38" s="43"/>
      <c r="C38" s="37"/>
      <c r="D38" s="37"/>
      <c r="E38" s="37"/>
      <c r="F38" s="37"/>
      <c r="G38" s="37"/>
      <c r="H38" s="37"/>
      <c r="I38" s="37"/>
      <c r="J38" s="37"/>
      <c r="K38" s="37"/>
      <c r="L38" s="62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hidden="1" s="2" customFormat="1" ht="25.44" customHeight="1">
      <c r="A39" s="37"/>
      <c r="B39" s="43"/>
      <c r="C39" s="151"/>
      <c r="D39" s="152" t="s">
        <v>48</v>
      </c>
      <c r="E39" s="153"/>
      <c r="F39" s="153"/>
      <c r="G39" s="154" t="s">
        <v>49</v>
      </c>
      <c r="H39" s="155" t="s">
        <v>50</v>
      </c>
      <c r="I39" s="153"/>
      <c r="J39" s="156">
        <f>SUM(J30:J37)</f>
        <v>0</v>
      </c>
      <c r="K39" s="157"/>
      <c r="L39" s="62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hidden="1" s="2" customFormat="1" ht="14.4" customHeight="1">
      <c r="A40" s="37"/>
      <c r="B40" s="43"/>
      <c r="C40" s="37"/>
      <c r="D40" s="37"/>
      <c r="E40" s="37"/>
      <c r="F40" s="37"/>
      <c r="G40" s="37"/>
      <c r="H40" s="37"/>
      <c r="I40" s="37"/>
      <c r="J40" s="37"/>
      <c r="K40" s="37"/>
      <c r="L40" s="62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hidden="1" s="1" customFormat="1" ht="14.4" customHeight="1">
      <c r="B41" s="19"/>
      <c r="L41" s="19"/>
    </row>
    <row r="42" hidden="1" s="1" customFormat="1" ht="14.4" customHeight="1">
      <c r="B42" s="19"/>
      <c r="L42" s="19"/>
    </row>
    <row r="43" hidden="1" s="1" customFormat="1" ht="14.4" customHeight="1">
      <c r="B43" s="19"/>
      <c r="L43" s="19"/>
    </row>
    <row r="44" hidden="1" s="1" customFormat="1" ht="14.4" customHeight="1">
      <c r="B44" s="19"/>
      <c r="L44" s="19"/>
    </row>
    <row r="45" hidden="1" s="1" customFormat="1" ht="14.4" customHeight="1">
      <c r="B45" s="19"/>
      <c r="L45" s="19"/>
    </row>
    <row r="46" hidden="1" s="1" customFormat="1" ht="14.4" customHeight="1">
      <c r="B46" s="19"/>
      <c r="L46" s="19"/>
    </row>
    <row r="47" hidden="1" s="1" customFormat="1" ht="14.4" customHeight="1">
      <c r="B47" s="19"/>
      <c r="L47" s="19"/>
    </row>
    <row r="48" hidden="1" s="1" customFormat="1" ht="14.4" customHeight="1">
      <c r="B48" s="19"/>
      <c r="L48" s="19"/>
    </row>
    <row r="49" hidden="1" s="1" customFormat="1" ht="14.4" customHeight="1">
      <c r="B49" s="19"/>
      <c r="L49" s="19"/>
    </row>
    <row r="50" hidden="1" s="2" customFormat="1" ht="14.4" customHeight="1">
      <c r="B50" s="62"/>
      <c r="D50" s="158" t="s">
        <v>51</v>
      </c>
      <c r="E50" s="159"/>
      <c r="F50" s="159"/>
      <c r="G50" s="158" t="s">
        <v>52</v>
      </c>
      <c r="H50" s="159"/>
      <c r="I50" s="159"/>
      <c r="J50" s="159"/>
      <c r="K50" s="159"/>
      <c r="L50" s="62"/>
    </row>
    <row r="51" hidden="1">
      <c r="B51" s="19"/>
      <c r="L51" s="19"/>
    </row>
    <row r="52" hidden="1">
      <c r="B52" s="19"/>
      <c r="L52" s="19"/>
    </row>
    <row r="53" hidden="1">
      <c r="B53" s="19"/>
      <c r="L53" s="19"/>
    </row>
    <row r="54" hidden="1">
      <c r="B54" s="19"/>
      <c r="L54" s="19"/>
    </row>
    <row r="55" hidden="1">
      <c r="B55" s="19"/>
      <c r="L55" s="19"/>
    </row>
    <row r="56" hidden="1">
      <c r="B56" s="19"/>
      <c r="L56" s="19"/>
    </row>
    <row r="57" hidden="1">
      <c r="B57" s="19"/>
      <c r="L57" s="19"/>
    </row>
    <row r="58" hidden="1">
      <c r="B58" s="19"/>
      <c r="L58" s="19"/>
    </row>
    <row r="59" hidden="1">
      <c r="B59" s="19"/>
      <c r="L59" s="19"/>
    </row>
    <row r="60" hidden="1">
      <c r="B60" s="19"/>
      <c r="L60" s="19"/>
    </row>
    <row r="61" hidden="1" s="2" customFormat="1">
      <c r="A61" s="37"/>
      <c r="B61" s="43"/>
      <c r="C61" s="37"/>
      <c r="D61" s="160" t="s">
        <v>53</v>
      </c>
      <c r="E61" s="161"/>
      <c r="F61" s="162" t="s">
        <v>54</v>
      </c>
      <c r="G61" s="160" t="s">
        <v>53</v>
      </c>
      <c r="H61" s="161"/>
      <c r="I61" s="161"/>
      <c r="J61" s="163" t="s">
        <v>54</v>
      </c>
      <c r="K61" s="161"/>
      <c r="L61" s="62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 hidden="1">
      <c r="B62" s="19"/>
      <c r="L62" s="19"/>
    </row>
    <row r="63" hidden="1">
      <c r="B63" s="19"/>
      <c r="L63" s="19"/>
    </row>
    <row r="64" hidden="1">
      <c r="B64" s="19"/>
      <c r="L64" s="19"/>
    </row>
    <row r="65" hidden="1" s="2" customFormat="1">
      <c r="A65" s="37"/>
      <c r="B65" s="43"/>
      <c r="C65" s="37"/>
      <c r="D65" s="158" t="s">
        <v>55</v>
      </c>
      <c r="E65" s="164"/>
      <c r="F65" s="164"/>
      <c r="G65" s="158" t="s">
        <v>56</v>
      </c>
      <c r="H65" s="164"/>
      <c r="I65" s="164"/>
      <c r="J65" s="164"/>
      <c r="K65" s="164"/>
      <c r="L65" s="62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 hidden="1">
      <c r="B66" s="19"/>
      <c r="L66" s="19"/>
    </row>
    <row r="67" hidden="1">
      <c r="B67" s="19"/>
      <c r="L67" s="19"/>
    </row>
    <row r="68" hidden="1">
      <c r="B68" s="19"/>
      <c r="L68" s="19"/>
    </row>
    <row r="69" hidden="1">
      <c r="B69" s="19"/>
      <c r="L69" s="19"/>
    </row>
    <row r="70" hidden="1">
      <c r="B70" s="19"/>
      <c r="L70" s="19"/>
    </row>
    <row r="71" hidden="1">
      <c r="B71" s="19"/>
      <c r="L71" s="19"/>
    </row>
    <row r="72" hidden="1">
      <c r="B72" s="19"/>
      <c r="L72" s="19"/>
    </row>
    <row r="73" hidden="1">
      <c r="B73" s="19"/>
      <c r="L73" s="19"/>
    </row>
    <row r="74" hidden="1">
      <c r="B74" s="19"/>
      <c r="L74" s="19"/>
    </row>
    <row r="75" hidden="1">
      <c r="B75" s="19"/>
      <c r="L75" s="19"/>
    </row>
    <row r="76" hidden="1" s="2" customFormat="1">
      <c r="A76" s="37"/>
      <c r="B76" s="43"/>
      <c r="C76" s="37"/>
      <c r="D76" s="160" t="s">
        <v>53</v>
      </c>
      <c r="E76" s="161"/>
      <c r="F76" s="162" t="s">
        <v>54</v>
      </c>
      <c r="G76" s="160" t="s">
        <v>53</v>
      </c>
      <c r="H76" s="161"/>
      <c r="I76" s="161"/>
      <c r="J76" s="163" t="s">
        <v>54</v>
      </c>
      <c r="K76" s="161"/>
      <c r="L76" s="62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hidden="1" s="2" customFormat="1" ht="14.4" customHeight="1">
      <c r="A77" s="37"/>
      <c r="B77" s="165"/>
      <c r="C77" s="166"/>
      <c r="D77" s="166"/>
      <c r="E77" s="166"/>
      <c r="F77" s="166"/>
      <c r="G77" s="166"/>
      <c r="H77" s="166"/>
      <c r="I77" s="166"/>
      <c r="J77" s="166"/>
      <c r="K77" s="166"/>
      <c r="L77" s="62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78" hidden="1"/>
    <row r="79" hidden="1"/>
    <row r="80" hidden="1"/>
    <row r="81" hidden="1" s="2" customFormat="1" ht="6.96" customHeight="1">
      <c r="A81" s="37"/>
      <c r="B81" s="167"/>
      <c r="C81" s="168"/>
      <c r="D81" s="168"/>
      <c r="E81" s="168"/>
      <c r="F81" s="168"/>
      <c r="G81" s="168"/>
      <c r="H81" s="168"/>
      <c r="I81" s="168"/>
      <c r="J81" s="168"/>
      <c r="K81" s="168"/>
      <c r="L81" s="62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hidden="1" s="2" customFormat="1" ht="24.96" customHeight="1">
      <c r="A82" s="37"/>
      <c r="B82" s="38"/>
      <c r="C82" s="22" t="s">
        <v>92</v>
      </c>
      <c r="D82" s="39"/>
      <c r="E82" s="39"/>
      <c r="F82" s="39"/>
      <c r="G82" s="39"/>
      <c r="H82" s="39"/>
      <c r="I82" s="39"/>
      <c r="J82" s="39"/>
      <c r="K82" s="39"/>
      <c r="L82" s="62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hidden="1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62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hidden="1" s="2" customFormat="1" ht="12" customHeight="1">
      <c r="A84" s="37"/>
      <c r="B84" s="38"/>
      <c r="C84" s="31" t="s">
        <v>16</v>
      </c>
      <c r="D84" s="39"/>
      <c r="E84" s="39"/>
      <c r="F84" s="39"/>
      <c r="G84" s="39"/>
      <c r="H84" s="39"/>
      <c r="I84" s="39"/>
      <c r="J84" s="39"/>
      <c r="K84" s="39"/>
      <c r="L84" s="62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hidden="1" s="2" customFormat="1" ht="16.5" customHeight="1">
      <c r="A85" s="37"/>
      <c r="B85" s="38"/>
      <c r="C85" s="39"/>
      <c r="D85" s="39"/>
      <c r="E85" s="169" t="str">
        <f>E7</f>
        <v>Kolumbárium III - Hřbitov u kostela sv. Václava</v>
      </c>
      <c r="F85" s="31"/>
      <c r="G85" s="31"/>
      <c r="H85" s="31"/>
      <c r="I85" s="39"/>
      <c r="J85" s="39"/>
      <c r="K85" s="39"/>
      <c r="L85" s="62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hidden="1" s="2" customFormat="1" ht="12" customHeight="1">
      <c r="A86" s="37"/>
      <c r="B86" s="38"/>
      <c r="C86" s="31" t="s">
        <v>90</v>
      </c>
      <c r="D86" s="39"/>
      <c r="E86" s="39"/>
      <c r="F86" s="39"/>
      <c r="G86" s="39"/>
      <c r="H86" s="39"/>
      <c r="I86" s="39"/>
      <c r="J86" s="39"/>
      <c r="K86" s="39"/>
      <c r="L86" s="62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hidden="1" s="2" customFormat="1" ht="16.5" customHeight="1">
      <c r="A87" s="37"/>
      <c r="B87" s="38"/>
      <c r="C87" s="39"/>
      <c r="D87" s="39"/>
      <c r="E87" s="75" t="str">
        <f>E9</f>
        <v>01 - Kolumbárium</v>
      </c>
      <c r="F87" s="39"/>
      <c r="G87" s="39"/>
      <c r="H87" s="39"/>
      <c r="I87" s="39"/>
      <c r="J87" s="39"/>
      <c r="K87" s="39"/>
      <c r="L87" s="62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hidden="1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62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hidden="1" s="2" customFormat="1" ht="12" customHeight="1">
      <c r="A89" s="37"/>
      <c r="B89" s="38"/>
      <c r="C89" s="31" t="s">
        <v>20</v>
      </c>
      <c r="D89" s="39"/>
      <c r="E89" s="39"/>
      <c r="F89" s="26" t="str">
        <f>F12</f>
        <v xml:space="preserve"> </v>
      </c>
      <c r="G89" s="39"/>
      <c r="H89" s="39"/>
      <c r="I89" s="31" t="s">
        <v>22</v>
      </c>
      <c r="J89" s="78" t="str">
        <f>IF(J12="","",J12)</f>
        <v>17. 9. 2025</v>
      </c>
      <c r="K89" s="39"/>
      <c r="L89" s="62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hidden="1" s="2" customFormat="1" ht="6.96" customHeight="1">
      <c r="A90" s="37"/>
      <c r="B90" s="38"/>
      <c r="C90" s="39"/>
      <c r="D90" s="39"/>
      <c r="E90" s="39"/>
      <c r="F90" s="39"/>
      <c r="G90" s="39"/>
      <c r="H90" s="39"/>
      <c r="I90" s="39"/>
      <c r="J90" s="39"/>
      <c r="K90" s="39"/>
      <c r="L90" s="62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hidden="1" s="2" customFormat="1" ht="15.15" customHeight="1">
      <c r="A91" s="37"/>
      <c r="B91" s="38"/>
      <c r="C91" s="31" t="s">
        <v>24</v>
      </c>
      <c r="D91" s="39"/>
      <c r="E91" s="39"/>
      <c r="F91" s="26" t="str">
        <f>E15</f>
        <v>Obec Psáry</v>
      </c>
      <c r="G91" s="39"/>
      <c r="H91" s="39"/>
      <c r="I91" s="31" t="s">
        <v>31</v>
      </c>
      <c r="J91" s="35" t="str">
        <f>E21</f>
        <v>HW PROJEKT s.r.o.</v>
      </c>
      <c r="K91" s="39"/>
      <c r="L91" s="62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hidden="1" s="2" customFormat="1" ht="15.15" customHeight="1">
      <c r="A92" s="37"/>
      <c r="B92" s="38"/>
      <c r="C92" s="31" t="s">
        <v>29</v>
      </c>
      <c r="D92" s="39"/>
      <c r="E92" s="39"/>
      <c r="F92" s="26" t="str">
        <f>IF(E18="","",E18)</f>
        <v>Vyplň údaj</v>
      </c>
      <c r="G92" s="39"/>
      <c r="H92" s="39"/>
      <c r="I92" s="31" t="s">
        <v>35</v>
      </c>
      <c r="J92" s="35" t="str">
        <f>E24</f>
        <v xml:space="preserve"> </v>
      </c>
      <c r="K92" s="39"/>
      <c r="L92" s="62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hidden="1" s="2" customFormat="1" ht="10.32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62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hidden="1" s="2" customFormat="1" ht="29.28" customHeight="1">
      <c r="A94" s="37"/>
      <c r="B94" s="38"/>
      <c r="C94" s="170" t="s">
        <v>93</v>
      </c>
      <c r="D94" s="171"/>
      <c r="E94" s="171"/>
      <c r="F94" s="171"/>
      <c r="G94" s="171"/>
      <c r="H94" s="171"/>
      <c r="I94" s="171"/>
      <c r="J94" s="172" t="s">
        <v>94</v>
      </c>
      <c r="K94" s="171"/>
      <c r="L94" s="62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hidden="1" s="2" customFormat="1" ht="10.32" customHeight="1">
      <c r="A95" s="37"/>
      <c r="B95" s="38"/>
      <c r="C95" s="39"/>
      <c r="D95" s="39"/>
      <c r="E95" s="39"/>
      <c r="F95" s="39"/>
      <c r="G95" s="39"/>
      <c r="H95" s="39"/>
      <c r="I95" s="39"/>
      <c r="J95" s="39"/>
      <c r="K95" s="39"/>
      <c r="L95" s="62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hidden="1" s="2" customFormat="1" ht="22.8" customHeight="1">
      <c r="A96" s="37"/>
      <c r="B96" s="38"/>
      <c r="C96" s="173" t="s">
        <v>95</v>
      </c>
      <c r="D96" s="39"/>
      <c r="E96" s="39"/>
      <c r="F96" s="39"/>
      <c r="G96" s="39"/>
      <c r="H96" s="39"/>
      <c r="I96" s="39"/>
      <c r="J96" s="109">
        <f>J134</f>
        <v>0</v>
      </c>
      <c r="K96" s="39"/>
      <c r="L96" s="62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6" t="s">
        <v>96</v>
      </c>
    </row>
    <row r="97" hidden="1" s="9" customFormat="1" ht="24.96" customHeight="1">
      <c r="A97" s="9"/>
      <c r="B97" s="174"/>
      <c r="C97" s="175"/>
      <c r="D97" s="176" t="s">
        <v>97</v>
      </c>
      <c r="E97" s="177"/>
      <c r="F97" s="177"/>
      <c r="G97" s="177"/>
      <c r="H97" s="177"/>
      <c r="I97" s="177"/>
      <c r="J97" s="178">
        <f>J135</f>
        <v>0</v>
      </c>
      <c r="K97" s="175"/>
      <c r="L97" s="17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hidden="1" s="10" customFormat="1" ht="19.92" customHeight="1">
      <c r="A98" s="10"/>
      <c r="B98" s="180"/>
      <c r="C98" s="181"/>
      <c r="D98" s="182" t="s">
        <v>98</v>
      </c>
      <c r="E98" s="183"/>
      <c r="F98" s="183"/>
      <c r="G98" s="183"/>
      <c r="H98" s="183"/>
      <c r="I98" s="183"/>
      <c r="J98" s="184">
        <f>J136</f>
        <v>0</v>
      </c>
      <c r="K98" s="181"/>
      <c r="L98" s="185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hidden="1" s="10" customFormat="1" ht="19.92" customHeight="1">
      <c r="A99" s="10"/>
      <c r="B99" s="180"/>
      <c r="C99" s="181"/>
      <c r="D99" s="182" t="s">
        <v>99</v>
      </c>
      <c r="E99" s="183"/>
      <c r="F99" s="183"/>
      <c r="G99" s="183"/>
      <c r="H99" s="183"/>
      <c r="I99" s="183"/>
      <c r="J99" s="184">
        <f>J167</f>
        <v>0</v>
      </c>
      <c r="K99" s="181"/>
      <c r="L99" s="185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hidden="1" s="10" customFormat="1" ht="19.92" customHeight="1">
      <c r="A100" s="10"/>
      <c r="B100" s="180"/>
      <c r="C100" s="181"/>
      <c r="D100" s="182" t="s">
        <v>100</v>
      </c>
      <c r="E100" s="183"/>
      <c r="F100" s="183"/>
      <c r="G100" s="183"/>
      <c r="H100" s="183"/>
      <c r="I100" s="183"/>
      <c r="J100" s="184">
        <f>J193</f>
        <v>0</v>
      </c>
      <c r="K100" s="181"/>
      <c r="L100" s="185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hidden="1" s="10" customFormat="1" ht="19.92" customHeight="1">
      <c r="A101" s="10"/>
      <c r="B101" s="180"/>
      <c r="C101" s="181"/>
      <c r="D101" s="182" t="s">
        <v>101</v>
      </c>
      <c r="E101" s="183"/>
      <c r="F101" s="183"/>
      <c r="G101" s="183"/>
      <c r="H101" s="183"/>
      <c r="I101" s="183"/>
      <c r="J101" s="184">
        <f>J217</f>
        <v>0</v>
      </c>
      <c r="K101" s="181"/>
      <c r="L101" s="185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hidden="1" s="10" customFormat="1" ht="19.92" customHeight="1">
      <c r="A102" s="10"/>
      <c r="B102" s="180"/>
      <c r="C102" s="181"/>
      <c r="D102" s="182" t="s">
        <v>102</v>
      </c>
      <c r="E102" s="183"/>
      <c r="F102" s="183"/>
      <c r="G102" s="183"/>
      <c r="H102" s="183"/>
      <c r="I102" s="183"/>
      <c r="J102" s="184">
        <f>J234</f>
        <v>0</v>
      </c>
      <c r="K102" s="181"/>
      <c r="L102" s="185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hidden="1" s="10" customFormat="1" ht="19.92" customHeight="1">
      <c r="A103" s="10"/>
      <c r="B103" s="180"/>
      <c r="C103" s="181"/>
      <c r="D103" s="182" t="s">
        <v>103</v>
      </c>
      <c r="E103" s="183"/>
      <c r="F103" s="183"/>
      <c r="G103" s="183"/>
      <c r="H103" s="183"/>
      <c r="I103" s="183"/>
      <c r="J103" s="184">
        <f>J239</f>
        <v>0</v>
      </c>
      <c r="K103" s="181"/>
      <c r="L103" s="185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hidden="1" s="10" customFormat="1" ht="19.92" customHeight="1">
      <c r="A104" s="10"/>
      <c r="B104" s="180"/>
      <c r="C104" s="181"/>
      <c r="D104" s="182" t="s">
        <v>104</v>
      </c>
      <c r="E104" s="183"/>
      <c r="F104" s="183"/>
      <c r="G104" s="183"/>
      <c r="H104" s="183"/>
      <c r="I104" s="183"/>
      <c r="J104" s="184">
        <f>J243</f>
        <v>0</v>
      </c>
      <c r="K104" s="181"/>
      <c r="L104" s="185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hidden="1" s="10" customFormat="1" ht="19.92" customHeight="1">
      <c r="A105" s="10"/>
      <c r="B105" s="180"/>
      <c r="C105" s="181"/>
      <c r="D105" s="182" t="s">
        <v>105</v>
      </c>
      <c r="E105" s="183"/>
      <c r="F105" s="183"/>
      <c r="G105" s="183"/>
      <c r="H105" s="183"/>
      <c r="I105" s="183"/>
      <c r="J105" s="184">
        <f>J254</f>
        <v>0</v>
      </c>
      <c r="K105" s="181"/>
      <c r="L105" s="185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hidden="1" s="10" customFormat="1" ht="19.92" customHeight="1">
      <c r="A106" s="10"/>
      <c r="B106" s="180"/>
      <c r="C106" s="181"/>
      <c r="D106" s="182" t="s">
        <v>106</v>
      </c>
      <c r="E106" s="183"/>
      <c r="F106" s="183"/>
      <c r="G106" s="183"/>
      <c r="H106" s="183"/>
      <c r="I106" s="183"/>
      <c r="J106" s="184">
        <f>J259</f>
        <v>0</v>
      </c>
      <c r="K106" s="181"/>
      <c r="L106" s="185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hidden="1" s="9" customFormat="1" ht="24.96" customHeight="1">
      <c r="A107" s="9"/>
      <c r="B107" s="174"/>
      <c r="C107" s="175"/>
      <c r="D107" s="176" t="s">
        <v>107</v>
      </c>
      <c r="E107" s="177"/>
      <c r="F107" s="177"/>
      <c r="G107" s="177"/>
      <c r="H107" s="177"/>
      <c r="I107" s="177"/>
      <c r="J107" s="178">
        <f>J261</f>
        <v>0</v>
      </c>
      <c r="K107" s="175"/>
      <c r="L107" s="17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</row>
    <row r="108" hidden="1" s="10" customFormat="1" ht="19.92" customHeight="1">
      <c r="A108" s="10"/>
      <c r="B108" s="180"/>
      <c r="C108" s="181"/>
      <c r="D108" s="182" t="s">
        <v>108</v>
      </c>
      <c r="E108" s="183"/>
      <c r="F108" s="183"/>
      <c r="G108" s="183"/>
      <c r="H108" s="183"/>
      <c r="I108" s="183"/>
      <c r="J108" s="184">
        <f>J262</f>
        <v>0</v>
      </c>
      <c r="K108" s="181"/>
      <c r="L108" s="185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hidden="1" s="10" customFormat="1" ht="19.92" customHeight="1">
      <c r="A109" s="10"/>
      <c r="B109" s="180"/>
      <c r="C109" s="181"/>
      <c r="D109" s="182" t="s">
        <v>109</v>
      </c>
      <c r="E109" s="183"/>
      <c r="F109" s="183"/>
      <c r="G109" s="183"/>
      <c r="H109" s="183"/>
      <c r="I109" s="183"/>
      <c r="J109" s="184">
        <f>J273</f>
        <v>0</v>
      </c>
      <c r="K109" s="181"/>
      <c r="L109" s="185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hidden="1" s="10" customFormat="1" ht="19.92" customHeight="1">
      <c r="A110" s="10"/>
      <c r="B110" s="180"/>
      <c r="C110" s="181"/>
      <c r="D110" s="182" t="s">
        <v>110</v>
      </c>
      <c r="E110" s="183"/>
      <c r="F110" s="183"/>
      <c r="G110" s="183"/>
      <c r="H110" s="183"/>
      <c r="I110" s="183"/>
      <c r="J110" s="184">
        <f>J279</f>
        <v>0</v>
      </c>
      <c r="K110" s="181"/>
      <c r="L110" s="185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</row>
    <row r="111" hidden="1" s="10" customFormat="1" ht="19.92" customHeight="1">
      <c r="A111" s="10"/>
      <c r="B111" s="180"/>
      <c r="C111" s="181"/>
      <c r="D111" s="182" t="s">
        <v>111</v>
      </c>
      <c r="E111" s="183"/>
      <c r="F111" s="183"/>
      <c r="G111" s="183"/>
      <c r="H111" s="183"/>
      <c r="I111" s="183"/>
      <c r="J111" s="184">
        <f>J283</f>
        <v>0</v>
      </c>
      <c r="K111" s="181"/>
      <c r="L111" s="185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</row>
    <row r="112" hidden="1" s="10" customFormat="1" ht="19.92" customHeight="1">
      <c r="A112" s="10"/>
      <c r="B112" s="180"/>
      <c r="C112" s="181"/>
      <c r="D112" s="182" t="s">
        <v>112</v>
      </c>
      <c r="E112" s="183"/>
      <c r="F112" s="183"/>
      <c r="G112" s="183"/>
      <c r="H112" s="183"/>
      <c r="I112" s="183"/>
      <c r="J112" s="184">
        <f>J288</f>
        <v>0</v>
      </c>
      <c r="K112" s="181"/>
      <c r="L112" s="185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</row>
    <row r="113" hidden="1" s="9" customFormat="1" ht="24.96" customHeight="1">
      <c r="A113" s="9"/>
      <c r="B113" s="174"/>
      <c r="C113" s="175"/>
      <c r="D113" s="176" t="s">
        <v>113</v>
      </c>
      <c r="E113" s="177"/>
      <c r="F113" s="177"/>
      <c r="G113" s="177"/>
      <c r="H113" s="177"/>
      <c r="I113" s="177"/>
      <c r="J113" s="178">
        <f>J291</f>
        <v>0</v>
      </c>
      <c r="K113" s="175"/>
      <c r="L113" s="17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</row>
    <row r="114" hidden="1" s="10" customFormat="1" ht="19.92" customHeight="1">
      <c r="A114" s="10"/>
      <c r="B114" s="180"/>
      <c r="C114" s="181"/>
      <c r="D114" s="182" t="s">
        <v>114</v>
      </c>
      <c r="E114" s="183"/>
      <c r="F114" s="183"/>
      <c r="G114" s="183"/>
      <c r="H114" s="183"/>
      <c r="I114" s="183"/>
      <c r="J114" s="184">
        <f>J292</f>
        <v>0</v>
      </c>
      <c r="K114" s="181"/>
      <c r="L114" s="185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</row>
    <row r="115" hidden="1" s="2" customFormat="1" ht="21.84" customHeight="1">
      <c r="A115" s="37"/>
      <c r="B115" s="38"/>
      <c r="C115" s="39"/>
      <c r="D115" s="39"/>
      <c r="E115" s="39"/>
      <c r="F115" s="39"/>
      <c r="G115" s="39"/>
      <c r="H115" s="39"/>
      <c r="I115" s="39"/>
      <c r="J115" s="39"/>
      <c r="K115" s="39"/>
      <c r="L115" s="62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hidden="1" s="2" customFormat="1" ht="6.96" customHeight="1">
      <c r="A116" s="37"/>
      <c r="B116" s="65"/>
      <c r="C116" s="66"/>
      <c r="D116" s="66"/>
      <c r="E116" s="66"/>
      <c r="F116" s="66"/>
      <c r="G116" s="66"/>
      <c r="H116" s="66"/>
      <c r="I116" s="66"/>
      <c r="J116" s="66"/>
      <c r="K116" s="66"/>
      <c r="L116" s="62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hidden="1"/>
    <row r="118" hidden="1"/>
    <row r="119" hidden="1"/>
    <row r="120" s="2" customFormat="1" ht="6.96" customHeight="1">
      <c r="A120" s="37"/>
      <c r="B120" s="67"/>
      <c r="C120" s="68"/>
      <c r="D120" s="68"/>
      <c r="E120" s="68"/>
      <c r="F120" s="68"/>
      <c r="G120" s="68"/>
      <c r="H120" s="68"/>
      <c r="I120" s="68"/>
      <c r="J120" s="68"/>
      <c r="K120" s="68"/>
      <c r="L120" s="62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</row>
    <row r="121" s="2" customFormat="1" ht="24.96" customHeight="1">
      <c r="A121" s="37"/>
      <c r="B121" s="38"/>
      <c r="C121" s="22" t="s">
        <v>115</v>
      </c>
      <c r="D121" s="39"/>
      <c r="E121" s="39"/>
      <c r="F121" s="39"/>
      <c r="G121" s="39"/>
      <c r="H121" s="39"/>
      <c r="I121" s="39"/>
      <c r="J121" s="39"/>
      <c r="K121" s="39"/>
      <c r="L121" s="62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</row>
    <row r="122" s="2" customFormat="1" ht="6.96" customHeight="1">
      <c r="A122" s="37"/>
      <c r="B122" s="38"/>
      <c r="C122" s="39"/>
      <c r="D122" s="39"/>
      <c r="E122" s="39"/>
      <c r="F122" s="39"/>
      <c r="G122" s="39"/>
      <c r="H122" s="39"/>
      <c r="I122" s="39"/>
      <c r="J122" s="39"/>
      <c r="K122" s="39"/>
      <c r="L122" s="62"/>
      <c r="S122" s="37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</row>
    <row r="123" s="2" customFormat="1" ht="12" customHeight="1">
      <c r="A123" s="37"/>
      <c r="B123" s="38"/>
      <c r="C123" s="31" t="s">
        <v>16</v>
      </c>
      <c r="D123" s="39"/>
      <c r="E123" s="39"/>
      <c r="F123" s="39"/>
      <c r="G123" s="39"/>
      <c r="H123" s="39"/>
      <c r="I123" s="39"/>
      <c r="J123" s="39"/>
      <c r="K123" s="39"/>
      <c r="L123" s="62"/>
      <c r="S123" s="37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</row>
    <row r="124" s="2" customFormat="1" ht="16.5" customHeight="1">
      <c r="A124" s="37"/>
      <c r="B124" s="38"/>
      <c r="C124" s="39"/>
      <c r="D124" s="39"/>
      <c r="E124" s="169" t="str">
        <f>E7</f>
        <v>Kolumbárium III - Hřbitov u kostela sv. Václava</v>
      </c>
      <c r="F124" s="31"/>
      <c r="G124" s="31"/>
      <c r="H124" s="31"/>
      <c r="I124" s="39"/>
      <c r="J124" s="39"/>
      <c r="K124" s="39"/>
      <c r="L124" s="62"/>
      <c r="S124" s="37"/>
      <c r="T124" s="37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</row>
    <row r="125" s="2" customFormat="1" ht="12" customHeight="1">
      <c r="A125" s="37"/>
      <c r="B125" s="38"/>
      <c r="C125" s="31" t="s">
        <v>90</v>
      </c>
      <c r="D125" s="39"/>
      <c r="E125" s="39"/>
      <c r="F125" s="39"/>
      <c r="G125" s="39"/>
      <c r="H125" s="39"/>
      <c r="I125" s="39"/>
      <c r="J125" s="39"/>
      <c r="K125" s="39"/>
      <c r="L125" s="62"/>
      <c r="S125" s="37"/>
      <c r="T125" s="37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</row>
    <row r="126" s="2" customFormat="1" ht="16.5" customHeight="1">
      <c r="A126" s="37"/>
      <c r="B126" s="38"/>
      <c r="C126" s="39"/>
      <c r="D126" s="39"/>
      <c r="E126" s="75" t="str">
        <f>E9</f>
        <v>01 - Kolumbárium</v>
      </c>
      <c r="F126" s="39"/>
      <c r="G126" s="39"/>
      <c r="H126" s="39"/>
      <c r="I126" s="39"/>
      <c r="J126" s="39"/>
      <c r="K126" s="39"/>
      <c r="L126" s="62"/>
      <c r="S126" s="37"/>
      <c r="T126" s="37"/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</row>
    <row r="127" s="2" customFormat="1" ht="6.96" customHeight="1">
      <c r="A127" s="37"/>
      <c r="B127" s="38"/>
      <c r="C127" s="39"/>
      <c r="D127" s="39"/>
      <c r="E127" s="39"/>
      <c r="F127" s="39"/>
      <c r="G127" s="39"/>
      <c r="H127" s="39"/>
      <c r="I127" s="39"/>
      <c r="J127" s="39"/>
      <c r="K127" s="39"/>
      <c r="L127" s="62"/>
      <c r="S127" s="37"/>
      <c r="T127" s="37"/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</row>
    <row r="128" s="2" customFormat="1" ht="12" customHeight="1">
      <c r="A128" s="37"/>
      <c r="B128" s="38"/>
      <c r="C128" s="31" t="s">
        <v>20</v>
      </c>
      <c r="D128" s="39"/>
      <c r="E128" s="39"/>
      <c r="F128" s="26" t="str">
        <f>F12</f>
        <v xml:space="preserve"> </v>
      </c>
      <c r="G128" s="39"/>
      <c r="H128" s="39"/>
      <c r="I128" s="31" t="s">
        <v>22</v>
      </c>
      <c r="J128" s="78" t="str">
        <f>IF(J12="","",J12)</f>
        <v>17. 9. 2025</v>
      </c>
      <c r="K128" s="39"/>
      <c r="L128" s="62"/>
      <c r="S128" s="37"/>
      <c r="T128" s="37"/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</row>
    <row r="129" s="2" customFormat="1" ht="6.96" customHeight="1">
      <c r="A129" s="37"/>
      <c r="B129" s="38"/>
      <c r="C129" s="39"/>
      <c r="D129" s="39"/>
      <c r="E129" s="39"/>
      <c r="F129" s="39"/>
      <c r="G129" s="39"/>
      <c r="H129" s="39"/>
      <c r="I129" s="39"/>
      <c r="J129" s="39"/>
      <c r="K129" s="39"/>
      <c r="L129" s="62"/>
      <c r="S129" s="37"/>
      <c r="T129" s="37"/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</row>
    <row r="130" s="2" customFormat="1" ht="15.15" customHeight="1">
      <c r="A130" s="37"/>
      <c r="B130" s="38"/>
      <c r="C130" s="31" t="s">
        <v>24</v>
      </c>
      <c r="D130" s="39"/>
      <c r="E130" s="39"/>
      <c r="F130" s="26" t="str">
        <f>E15</f>
        <v>Obec Psáry</v>
      </c>
      <c r="G130" s="39"/>
      <c r="H130" s="39"/>
      <c r="I130" s="31" t="s">
        <v>31</v>
      </c>
      <c r="J130" s="35" t="str">
        <f>E21</f>
        <v>HW PROJEKT s.r.o.</v>
      </c>
      <c r="K130" s="39"/>
      <c r="L130" s="62"/>
      <c r="S130" s="37"/>
      <c r="T130" s="37"/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</row>
    <row r="131" s="2" customFormat="1" ht="15.15" customHeight="1">
      <c r="A131" s="37"/>
      <c r="B131" s="38"/>
      <c r="C131" s="31" t="s">
        <v>29</v>
      </c>
      <c r="D131" s="39"/>
      <c r="E131" s="39"/>
      <c r="F131" s="26" t="str">
        <f>IF(E18="","",E18)</f>
        <v>Vyplň údaj</v>
      </c>
      <c r="G131" s="39"/>
      <c r="H131" s="39"/>
      <c r="I131" s="31" t="s">
        <v>35</v>
      </c>
      <c r="J131" s="35" t="str">
        <f>E24</f>
        <v xml:space="preserve"> </v>
      </c>
      <c r="K131" s="39"/>
      <c r="L131" s="62"/>
      <c r="S131" s="37"/>
      <c r="T131" s="37"/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</row>
    <row r="132" s="2" customFormat="1" ht="10.32" customHeight="1">
      <c r="A132" s="37"/>
      <c r="B132" s="38"/>
      <c r="C132" s="39"/>
      <c r="D132" s="39"/>
      <c r="E132" s="39"/>
      <c r="F132" s="39"/>
      <c r="G132" s="39"/>
      <c r="H132" s="39"/>
      <c r="I132" s="39"/>
      <c r="J132" s="39"/>
      <c r="K132" s="39"/>
      <c r="L132" s="62"/>
      <c r="S132" s="37"/>
      <c r="T132" s="37"/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</row>
    <row r="133" s="11" customFormat="1" ht="29.28" customHeight="1">
      <c r="A133" s="186"/>
      <c r="B133" s="187"/>
      <c r="C133" s="188" t="s">
        <v>116</v>
      </c>
      <c r="D133" s="189" t="s">
        <v>63</v>
      </c>
      <c r="E133" s="189" t="s">
        <v>59</v>
      </c>
      <c r="F133" s="189" t="s">
        <v>60</v>
      </c>
      <c r="G133" s="189" t="s">
        <v>117</v>
      </c>
      <c r="H133" s="189" t="s">
        <v>118</v>
      </c>
      <c r="I133" s="189" t="s">
        <v>119</v>
      </c>
      <c r="J133" s="190" t="s">
        <v>94</v>
      </c>
      <c r="K133" s="191" t="s">
        <v>120</v>
      </c>
      <c r="L133" s="192"/>
      <c r="M133" s="99" t="s">
        <v>1</v>
      </c>
      <c r="N133" s="100" t="s">
        <v>42</v>
      </c>
      <c r="O133" s="100" t="s">
        <v>121</v>
      </c>
      <c r="P133" s="100" t="s">
        <v>122</v>
      </c>
      <c r="Q133" s="100" t="s">
        <v>123</v>
      </c>
      <c r="R133" s="100" t="s">
        <v>124</v>
      </c>
      <c r="S133" s="100" t="s">
        <v>125</v>
      </c>
      <c r="T133" s="101" t="s">
        <v>126</v>
      </c>
      <c r="U133" s="186"/>
      <c r="V133" s="186"/>
      <c r="W133" s="186"/>
      <c r="X133" s="186"/>
      <c r="Y133" s="186"/>
      <c r="Z133" s="186"/>
      <c r="AA133" s="186"/>
      <c r="AB133" s="186"/>
      <c r="AC133" s="186"/>
      <c r="AD133" s="186"/>
      <c r="AE133" s="186"/>
    </row>
    <row r="134" s="2" customFormat="1" ht="22.8" customHeight="1">
      <c r="A134" s="37"/>
      <c r="B134" s="38"/>
      <c r="C134" s="106" t="s">
        <v>127</v>
      </c>
      <c r="D134" s="39"/>
      <c r="E134" s="39"/>
      <c r="F134" s="39"/>
      <c r="G134" s="39"/>
      <c r="H134" s="39"/>
      <c r="I134" s="39"/>
      <c r="J134" s="193">
        <f>BK134</f>
        <v>0</v>
      </c>
      <c r="K134" s="39"/>
      <c r="L134" s="43"/>
      <c r="M134" s="102"/>
      <c r="N134" s="194"/>
      <c r="O134" s="103"/>
      <c r="P134" s="195">
        <f>P135+P261+P291</f>
        <v>0</v>
      </c>
      <c r="Q134" s="103"/>
      <c r="R134" s="195">
        <f>R135+R261+R291</f>
        <v>137.58581048999997</v>
      </c>
      <c r="S134" s="103"/>
      <c r="T134" s="196">
        <f>T135+T261+T291</f>
        <v>0</v>
      </c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T134" s="16" t="s">
        <v>77</v>
      </c>
      <c r="AU134" s="16" t="s">
        <v>96</v>
      </c>
      <c r="BK134" s="197">
        <f>BK135+BK261+BK291</f>
        <v>0</v>
      </c>
    </row>
    <row r="135" s="12" customFormat="1" ht="25.92" customHeight="1">
      <c r="A135" s="12"/>
      <c r="B135" s="198"/>
      <c r="C135" s="199"/>
      <c r="D135" s="200" t="s">
        <v>77</v>
      </c>
      <c r="E135" s="201" t="s">
        <v>128</v>
      </c>
      <c r="F135" s="201" t="s">
        <v>129</v>
      </c>
      <c r="G135" s="199"/>
      <c r="H135" s="199"/>
      <c r="I135" s="202"/>
      <c r="J135" s="203">
        <f>BK135</f>
        <v>0</v>
      </c>
      <c r="K135" s="199"/>
      <c r="L135" s="204"/>
      <c r="M135" s="205"/>
      <c r="N135" s="206"/>
      <c r="O135" s="206"/>
      <c r="P135" s="207">
        <f>P136+P167+P193+P217+P234+P239+P243+P254+P259</f>
        <v>0</v>
      </c>
      <c r="Q135" s="206"/>
      <c r="R135" s="207">
        <f>R136+R167+R193+R217+R234+R239+R243+R254+R259</f>
        <v>137.33529009999998</v>
      </c>
      <c r="S135" s="206"/>
      <c r="T135" s="208">
        <f>T136+T167+T193+T217+T234+T239+T243+T254+T259</f>
        <v>0</v>
      </c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R135" s="209" t="s">
        <v>86</v>
      </c>
      <c r="AT135" s="210" t="s">
        <v>77</v>
      </c>
      <c r="AU135" s="210" t="s">
        <v>78</v>
      </c>
      <c r="AY135" s="209" t="s">
        <v>130</v>
      </c>
      <c r="BK135" s="211">
        <f>BK136+BK167+BK193+BK217+BK234+BK239+BK243+BK254+BK259</f>
        <v>0</v>
      </c>
    </row>
    <row r="136" s="12" customFormat="1" ht="22.8" customHeight="1">
      <c r="A136" s="12"/>
      <c r="B136" s="198"/>
      <c r="C136" s="199"/>
      <c r="D136" s="200" t="s">
        <v>77</v>
      </c>
      <c r="E136" s="212" t="s">
        <v>86</v>
      </c>
      <c r="F136" s="212" t="s">
        <v>131</v>
      </c>
      <c r="G136" s="199"/>
      <c r="H136" s="199"/>
      <c r="I136" s="202"/>
      <c r="J136" s="213">
        <f>BK136</f>
        <v>0</v>
      </c>
      <c r="K136" s="199"/>
      <c r="L136" s="204"/>
      <c r="M136" s="205"/>
      <c r="N136" s="206"/>
      <c r="O136" s="206"/>
      <c r="P136" s="207">
        <f>SUM(P137:P166)</f>
        <v>0</v>
      </c>
      <c r="Q136" s="206"/>
      <c r="R136" s="207">
        <f>SUM(R137:R166)</f>
        <v>2.4003000000000001</v>
      </c>
      <c r="S136" s="206"/>
      <c r="T136" s="208">
        <f>SUM(T137:T166)</f>
        <v>0</v>
      </c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R136" s="209" t="s">
        <v>86</v>
      </c>
      <c r="AT136" s="210" t="s">
        <v>77</v>
      </c>
      <c r="AU136" s="210" t="s">
        <v>86</v>
      </c>
      <c r="AY136" s="209" t="s">
        <v>130</v>
      </c>
      <c r="BK136" s="211">
        <f>SUM(BK137:BK166)</f>
        <v>0</v>
      </c>
    </row>
    <row r="137" s="2" customFormat="1" ht="37.8" customHeight="1">
      <c r="A137" s="37"/>
      <c r="B137" s="38"/>
      <c r="C137" s="214" t="s">
        <v>86</v>
      </c>
      <c r="D137" s="214" t="s">
        <v>132</v>
      </c>
      <c r="E137" s="215" t="s">
        <v>133</v>
      </c>
      <c r="F137" s="216" t="s">
        <v>134</v>
      </c>
      <c r="G137" s="217" t="s">
        <v>135</v>
      </c>
      <c r="H137" s="218">
        <v>100</v>
      </c>
      <c r="I137" s="219"/>
      <c r="J137" s="220">
        <f>ROUND(I137*H137,2)</f>
        <v>0</v>
      </c>
      <c r="K137" s="221"/>
      <c r="L137" s="43"/>
      <c r="M137" s="222" t="s">
        <v>1</v>
      </c>
      <c r="N137" s="223" t="s">
        <v>43</v>
      </c>
      <c r="O137" s="90"/>
      <c r="P137" s="224">
        <f>O137*H137</f>
        <v>0</v>
      </c>
      <c r="Q137" s="224">
        <v>0</v>
      </c>
      <c r="R137" s="224">
        <f>Q137*H137</f>
        <v>0</v>
      </c>
      <c r="S137" s="224">
        <v>0</v>
      </c>
      <c r="T137" s="225">
        <f>S137*H137</f>
        <v>0</v>
      </c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R137" s="226" t="s">
        <v>136</v>
      </c>
      <c r="AT137" s="226" t="s">
        <v>132</v>
      </c>
      <c r="AU137" s="226" t="s">
        <v>88</v>
      </c>
      <c r="AY137" s="16" t="s">
        <v>130</v>
      </c>
      <c r="BE137" s="227">
        <f>IF(N137="základní",J137,0)</f>
        <v>0</v>
      </c>
      <c r="BF137" s="227">
        <f>IF(N137="snížená",J137,0)</f>
        <v>0</v>
      </c>
      <c r="BG137" s="227">
        <f>IF(N137="zákl. přenesená",J137,0)</f>
        <v>0</v>
      </c>
      <c r="BH137" s="227">
        <f>IF(N137="sníž. přenesená",J137,0)</f>
        <v>0</v>
      </c>
      <c r="BI137" s="227">
        <f>IF(N137="nulová",J137,0)</f>
        <v>0</v>
      </c>
      <c r="BJ137" s="16" t="s">
        <v>86</v>
      </c>
      <c r="BK137" s="227">
        <f>ROUND(I137*H137,2)</f>
        <v>0</v>
      </c>
      <c r="BL137" s="16" t="s">
        <v>136</v>
      </c>
      <c r="BM137" s="226" t="s">
        <v>137</v>
      </c>
    </row>
    <row r="138" s="2" customFormat="1" ht="24.15" customHeight="1">
      <c r="A138" s="37"/>
      <c r="B138" s="38"/>
      <c r="C138" s="214" t="s">
        <v>88</v>
      </c>
      <c r="D138" s="214" t="s">
        <v>132</v>
      </c>
      <c r="E138" s="215" t="s">
        <v>138</v>
      </c>
      <c r="F138" s="216" t="s">
        <v>139</v>
      </c>
      <c r="G138" s="217" t="s">
        <v>135</v>
      </c>
      <c r="H138" s="218">
        <v>50</v>
      </c>
      <c r="I138" s="219"/>
      <c r="J138" s="220">
        <f>ROUND(I138*H138,2)</f>
        <v>0</v>
      </c>
      <c r="K138" s="221"/>
      <c r="L138" s="43"/>
      <c r="M138" s="222" t="s">
        <v>1</v>
      </c>
      <c r="N138" s="223" t="s">
        <v>43</v>
      </c>
      <c r="O138" s="90"/>
      <c r="P138" s="224">
        <f>O138*H138</f>
        <v>0</v>
      </c>
      <c r="Q138" s="224">
        <v>0</v>
      </c>
      <c r="R138" s="224">
        <f>Q138*H138</f>
        <v>0</v>
      </c>
      <c r="S138" s="224">
        <v>0</v>
      </c>
      <c r="T138" s="225">
        <f>S138*H138</f>
        <v>0</v>
      </c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R138" s="226" t="s">
        <v>136</v>
      </c>
      <c r="AT138" s="226" t="s">
        <v>132</v>
      </c>
      <c r="AU138" s="226" t="s">
        <v>88</v>
      </c>
      <c r="AY138" s="16" t="s">
        <v>130</v>
      </c>
      <c r="BE138" s="227">
        <f>IF(N138="základní",J138,0)</f>
        <v>0</v>
      </c>
      <c r="BF138" s="227">
        <f>IF(N138="snížená",J138,0)</f>
        <v>0</v>
      </c>
      <c r="BG138" s="227">
        <f>IF(N138="zákl. přenesená",J138,0)</f>
        <v>0</v>
      </c>
      <c r="BH138" s="227">
        <f>IF(N138="sníž. přenesená",J138,0)</f>
        <v>0</v>
      </c>
      <c r="BI138" s="227">
        <f>IF(N138="nulová",J138,0)</f>
        <v>0</v>
      </c>
      <c r="BJ138" s="16" t="s">
        <v>86</v>
      </c>
      <c r="BK138" s="227">
        <f>ROUND(I138*H138,2)</f>
        <v>0</v>
      </c>
      <c r="BL138" s="16" t="s">
        <v>136</v>
      </c>
      <c r="BM138" s="226" t="s">
        <v>140</v>
      </c>
    </row>
    <row r="139" s="13" customFormat="1">
      <c r="A139" s="13"/>
      <c r="B139" s="228"/>
      <c r="C139" s="229"/>
      <c r="D139" s="230" t="s">
        <v>141</v>
      </c>
      <c r="E139" s="231" t="s">
        <v>1</v>
      </c>
      <c r="F139" s="232" t="s">
        <v>142</v>
      </c>
      <c r="G139" s="229"/>
      <c r="H139" s="233">
        <v>50</v>
      </c>
      <c r="I139" s="234"/>
      <c r="J139" s="229"/>
      <c r="K139" s="229"/>
      <c r="L139" s="235"/>
      <c r="M139" s="236"/>
      <c r="N139" s="237"/>
      <c r="O139" s="237"/>
      <c r="P139" s="237"/>
      <c r="Q139" s="237"/>
      <c r="R139" s="237"/>
      <c r="S139" s="237"/>
      <c r="T139" s="238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39" t="s">
        <v>141</v>
      </c>
      <c r="AU139" s="239" t="s">
        <v>88</v>
      </c>
      <c r="AV139" s="13" t="s">
        <v>88</v>
      </c>
      <c r="AW139" s="13" t="s">
        <v>34</v>
      </c>
      <c r="AX139" s="13" t="s">
        <v>86</v>
      </c>
      <c r="AY139" s="239" t="s">
        <v>130</v>
      </c>
    </row>
    <row r="140" s="2" customFormat="1" ht="33" customHeight="1">
      <c r="A140" s="37"/>
      <c r="B140" s="38"/>
      <c r="C140" s="214" t="s">
        <v>143</v>
      </c>
      <c r="D140" s="214" t="s">
        <v>132</v>
      </c>
      <c r="E140" s="215" t="s">
        <v>144</v>
      </c>
      <c r="F140" s="216" t="s">
        <v>145</v>
      </c>
      <c r="G140" s="217" t="s">
        <v>146</v>
      </c>
      <c r="H140" s="218">
        <v>14.300000000000001</v>
      </c>
      <c r="I140" s="219"/>
      <c r="J140" s="220">
        <f>ROUND(I140*H140,2)</f>
        <v>0</v>
      </c>
      <c r="K140" s="221"/>
      <c r="L140" s="43"/>
      <c r="M140" s="222" t="s">
        <v>1</v>
      </c>
      <c r="N140" s="223" t="s">
        <v>43</v>
      </c>
      <c r="O140" s="90"/>
      <c r="P140" s="224">
        <f>O140*H140</f>
        <v>0</v>
      </c>
      <c r="Q140" s="224">
        <v>0</v>
      </c>
      <c r="R140" s="224">
        <f>Q140*H140</f>
        <v>0</v>
      </c>
      <c r="S140" s="224">
        <v>0</v>
      </c>
      <c r="T140" s="225">
        <f>S140*H140</f>
        <v>0</v>
      </c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R140" s="226" t="s">
        <v>136</v>
      </c>
      <c r="AT140" s="226" t="s">
        <v>132</v>
      </c>
      <c r="AU140" s="226" t="s">
        <v>88</v>
      </c>
      <c r="AY140" s="16" t="s">
        <v>130</v>
      </c>
      <c r="BE140" s="227">
        <f>IF(N140="základní",J140,0)</f>
        <v>0</v>
      </c>
      <c r="BF140" s="227">
        <f>IF(N140="snížená",J140,0)</f>
        <v>0</v>
      </c>
      <c r="BG140" s="227">
        <f>IF(N140="zákl. přenesená",J140,0)</f>
        <v>0</v>
      </c>
      <c r="BH140" s="227">
        <f>IF(N140="sníž. přenesená",J140,0)</f>
        <v>0</v>
      </c>
      <c r="BI140" s="227">
        <f>IF(N140="nulová",J140,0)</f>
        <v>0</v>
      </c>
      <c r="BJ140" s="16" t="s">
        <v>86</v>
      </c>
      <c r="BK140" s="227">
        <f>ROUND(I140*H140,2)</f>
        <v>0</v>
      </c>
      <c r="BL140" s="16" t="s">
        <v>136</v>
      </c>
      <c r="BM140" s="226" t="s">
        <v>147</v>
      </c>
    </row>
    <row r="141" s="13" customFormat="1">
      <c r="A141" s="13"/>
      <c r="B141" s="228"/>
      <c r="C141" s="229"/>
      <c r="D141" s="230" t="s">
        <v>141</v>
      </c>
      <c r="E141" s="231" t="s">
        <v>1</v>
      </c>
      <c r="F141" s="232" t="s">
        <v>148</v>
      </c>
      <c r="G141" s="229"/>
      <c r="H141" s="233">
        <v>14.300000000000001</v>
      </c>
      <c r="I141" s="234"/>
      <c r="J141" s="229"/>
      <c r="K141" s="229"/>
      <c r="L141" s="235"/>
      <c r="M141" s="236"/>
      <c r="N141" s="237"/>
      <c r="O141" s="237"/>
      <c r="P141" s="237"/>
      <c r="Q141" s="237"/>
      <c r="R141" s="237"/>
      <c r="S141" s="237"/>
      <c r="T141" s="238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39" t="s">
        <v>141</v>
      </c>
      <c r="AU141" s="239" t="s">
        <v>88</v>
      </c>
      <c r="AV141" s="13" t="s">
        <v>88</v>
      </c>
      <c r="AW141" s="13" t="s">
        <v>34</v>
      </c>
      <c r="AX141" s="13" t="s">
        <v>86</v>
      </c>
      <c r="AY141" s="239" t="s">
        <v>130</v>
      </c>
    </row>
    <row r="142" s="2" customFormat="1" ht="33" customHeight="1">
      <c r="A142" s="37"/>
      <c r="B142" s="38"/>
      <c r="C142" s="214" t="s">
        <v>136</v>
      </c>
      <c r="D142" s="214" t="s">
        <v>132</v>
      </c>
      <c r="E142" s="215" t="s">
        <v>149</v>
      </c>
      <c r="F142" s="216" t="s">
        <v>150</v>
      </c>
      <c r="G142" s="217" t="s">
        <v>146</v>
      </c>
      <c r="H142" s="218">
        <v>0.5</v>
      </c>
      <c r="I142" s="219"/>
      <c r="J142" s="220">
        <f>ROUND(I142*H142,2)</f>
        <v>0</v>
      </c>
      <c r="K142" s="221"/>
      <c r="L142" s="43"/>
      <c r="M142" s="222" t="s">
        <v>1</v>
      </c>
      <c r="N142" s="223" t="s">
        <v>43</v>
      </c>
      <c r="O142" s="90"/>
      <c r="P142" s="224">
        <f>O142*H142</f>
        <v>0</v>
      </c>
      <c r="Q142" s="224">
        <v>0</v>
      </c>
      <c r="R142" s="224">
        <f>Q142*H142</f>
        <v>0</v>
      </c>
      <c r="S142" s="224">
        <v>0</v>
      </c>
      <c r="T142" s="225">
        <f>S142*H142</f>
        <v>0</v>
      </c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R142" s="226" t="s">
        <v>136</v>
      </c>
      <c r="AT142" s="226" t="s">
        <v>132</v>
      </c>
      <c r="AU142" s="226" t="s">
        <v>88</v>
      </c>
      <c r="AY142" s="16" t="s">
        <v>130</v>
      </c>
      <c r="BE142" s="227">
        <f>IF(N142="základní",J142,0)</f>
        <v>0</v>
      </c>
      <c r="BF142" s="227">
        <f>IF(N142="snížená",J142,0)</f>
        <v>0</v>
      </c>
      <c r="BG142" s="227">
        <f>IF(N142="zákl. přenesená",J142,0)</f>
        <v>0</v>
      </c>
      <c r="BH142" s="227">
        <f>IF(N142="sníž. přenesená",J142,0)</f>
        <v>0</v>
      </c>
      <c r="BI142" s="227">
        <f>IF(N142="nulová",J142,0)</f>
        <v>0</v>
      </c>
      <c r="BJ142" s="16" t="s">
        <v>86</v>
      </c>
      <c r="BK142" s="227">
        <f>ROUND(I142*H142,2)</f>
        <v>0</v>
      </c>
      <c r="BL142" s="16" t="s">
        <v>136</v>
      </c>
      <c r="BM142" s="226" t="s">
        <v>151</v>
      </c>
    </row>
    <row r="143" s="13" customFormat="1">
      <c r="A143" s="13"/>
      <c r="B143" s="228"/>
      <c r="C143" s="229"/>
      <c r="D143" s="230" t="s">
        <v>141</v>
      </c>
      <c r="E143" s="231" t="s">
        <v>1</v>
      </c>
      <c r="F143" s="232" t="s">
        <v>152</v>
      </c>
      <c r="G143" s="229"/>
      <c r="H143" s="233">
        <v>0.5</v>
      </c>
      <c r="I143" s="234"/>
      <c r="J143" s="229"/>
      <c r="K143" s="229"/>
      <c r="L143" s="235"/>
      <c r="M143" s="236"/>
      <c r="N143" s="237"/>
      <c r="O143" s="237"/>
      <c r="P143" s="237"/>
      <c r="Q143" s="237"/>
      <c r="R143" s="237"/>
      <c r="S143" s="237"/>
      <c r="T143" s="238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39" t="s">
        <v>141</v>
      </c>
      <c r="AU143" s="239" t="s">
        <v>88</v>
      </c>
      <c r="AV143" s="13" t="s">
        <v>88</v>
      </c>
      <c r="AW143" s="13" t="s">
        <v>34</v>
      </c>
      <c r="AX143" s="13" t="s">
        <v>86</v>
      </c>
      <c r="AY143" s="239" t="s">
        <v>130</v>
      </c>
    </row>
    <row r="144" s="2" customFormat="1" ht="37.8" customHeight="1">
      <c r="A144" s="37"/>
      <c r="B144" s="38"/>
      <c r="C144" s="214" t="s">
        <v>153</v>
      </c>
      <c r="D144" s="214" t="s">
        <v>132</v>
      </c>
      <c r="E144" s="215" t="s">
        <v>154</v>
      </c>
      <c r="F144" s="216" t="s">
        <v>155</v>
      </c>
      <c r="G144" s="217" t="s">
        <v>146</v>
      </c>
      <c r="H144" s="218">
        <v>31.024000000000001</v>
      </c>
      <c r="I144" s="219"/>
      <c r="J144" s="220">
        <f>ROUND(I144*H144,2)</f>
        <v>0</v>
      </c>
      <c r="K144" s="221"/>
      <c r="L144" s="43"/>
      <c r="M144" s="222" t="s">
        <v>1</v>
      </c>
      <c r="N144" s="223" t="s">
        <v>43</v>
      </c>
      <c r="O144" s="90"/>
      <c r="P144" s="224">
        <f>O144*H144</f>
        <v>0</v>
      </c>
      <c r="Q144" s="224">
        <v>0</v>
      </c>
      <c r="R144" s="224">
        <f>Q144*H144</f>
        <v>0</v>
      </c>
      <c r="S144" s="224">
        <v>0</v>
      </c>
      <c r="T144" s="225">
        <f>S144*H144</f>
        <v>0</v>
      </c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R144" s="226" t="s">
        <v>136</v>
      </c>
      <c r="AT144" s="226" t="s">
        <v>132</v>
      </c>
      <c r="AU144" s="226" t="s">
        <v>88</v>
      </c>
      <c r="AY144" s="16" t="s">
        <v>130</v>
      </c>
      <c r="BE144" s="227">
        <f>IF(N144="základní",J144,0)</f>
        <v>0</v>
      </c>
      <c r="BF144" s="227">
        <f>IF(N144="snížená",J144,0)</f>
        <v>0</v>
      </c>
      <c r="BG144" s="227">
        <f>IF(N144="zákl. přenesená",J144,0)</f>
        <v>0</v>
      </c>
      <c r="BH144" s="227">
        <f>IF(N144="sníž. přenesená",J144,0)</f>
        <v>0</v>
      </c>
      <c r="BI144" s="227">
        <f>IF(N144="nulová",J144,0)</f>
        <v>0</v>
      </c>
      <c r="BJ144" s="16" t="s">
        <v>86</v>
      </c>
      <c r="BK144" s="227">
        <f>ROUND(I144*H144,2)</f>
        <v>0</v>
      </c>
      <c r="BL144" s="16" t="s">
        <v>136</v>
      </c>
      <c r="BM144" s="226" t="s">
        <v>156</v>
      </c>
    </row>
    <row r="145" s="13" customFormat="1">
      <c r="A145" s="13"/>
      <c r="B145" s="228"/>
      <c r="C145" s="229"/>
      <c r="D145" s="230" t="s">
        <v>141</v>
      </c>
      <c r="E145" s="231" t="s">
        <v>1</v>
      </c>
      <c r="F145" s="232" t="s">
        <v>157</v>
      </c>
      <c r="G145" s="229"/>
      <c r="H145" s="233">
        <v>5.4450000000000003</v>
      </c>
      <c r="I145" s="234"/>
      <c r="J145" s="229"/>
      <c r="K145" s="229"/>
      <c r="L145" s="235"/>
      <c r="M145" s="236"/>
      <c r="N145" s="237"/>
      <c r="O145" s="237"/>
      <c r="P145" s="237"/>
      <c r="Q145" s="237"/>
      <c r="R145" s="237"/>
      <c r="S145" s="237"/>
      <c r="T145" s="238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39" t="s">
        <v>141</v>
      </c>
      <c r="AU145" s="239" t="s">
        <v>88</v>
      </c>
      <c r="AV145" s="13" t="s">
        <v>88</v>
      </c>
      <c r="AW145" s="13" t="s">
        <v>34</v>
      </c>
      <c r="AX145" s="13" t="s">
        <v>78</v>
      </c>
      <c r="AY145" s="239" t="s">
        <v>130</v>
      </c>
    </row>
    <row r="146" s="13" customFormat="1">
      <c r="A146" s="13"/>
      <c r="B146" s="228"/>
      <c r="C146" s="229"/>
      <c r="D146" s="230" t="s">
        <v>141</v>
      </c>
      <c r="E146" s="231" t="s">
        <v>1</v>
      </c>
      <c r="F146" s="232" t="s">
        <v>158</v>
      </c>
      <c r="G146" s="229"/>
      <c r="H146" s="233">
        <v>12.206</v>
      </c>
      <c r="I146" s="234"/>
      <c r="J146" s="229"/>
      <c r="K146" s="229"/>
      <c r="L146" s="235"/>
      <c r="M146" s="236"/>
      <c r="N146" s="237"/>
      <c r="O146" s="237"/>
      <c r="P146" s="237"/>
      <c r="Q146" s="237"/>
      <c r="R146" s="237"/>
      <c r="S146" s="237"/>
      <c r="T146" s="238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39" t="s">
        <v>141</v>
      </c>
      <c r="AU146" s="239" t="s">
        <v>88</v>
      </c>
      <c r="AV146" s="13" t="s">
        <v>88</v>
      </c>
      <c r="AW146" s="13" t="s">
        <v>34</v>
      </c>
      <c r="AX146" s="13" t="s">
        <v>78</v>
      </c>
      <c r="AY146" s="239" t="s">
        <v>130</v>
      </c>
    </row>
    <row r="147" s="13" customFormat="1">
      <c r="A147" s="13"/>
      <c r="B147" s="228"/>
      <c r="C147" s="229"/>
      <c r="D147" s="230" t="s">
        <v>141</v>
      </c>
      <c r="E147" s="231" t="s">
        <v>1</v>
      </c>
      <c r="F147" s="232" t="s">
        <v>159</v>
      </c>
      <c r="G147" s="229"/>
      <c r="H147" s="233">
        <v>6.5</v>
      </c>
      <c r="I147" s="234"/>
      <c r="J147" s="229"/>
      <c r="K147" s="229"/>
      <c r="L147" s="235"/>
      <c r="M147" s="236"/>
      <c r="N147" s="237"/>
      <c r="O147" s="237"/>
      <c r="P147" s="237"/>
      <c r="Q147" s="237"/>
      <c r="R147" s="237"/>
      <c r="S147" s="237"/>
      <c r="T147" s="238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39" t="s">
        <v>141</v>
      </c>
      <c r="AU147" s="239" t="s">
        <v>88</v>
      </c>
      <c r="AV147" s="13" t="s">
        <v>88</v>
      </c>
      <c r="AW147" s="13" t="s">
        <v>34</v>
      </c>
      <c r="AX147" s="13" t="s">
        <v>78</v>
      </c>
      <c r="AY147" s="239" t="s">
        <v>130</v>
      </c>
    </row>
    <row r="148" s="13" customFormat="1">
      <c r="A148" s="13"/>
      <c r="B148" s="228"/>
      <c r="C148" s="229"/>
      <c r="D148" s="230" t="s">
        <v>141</v>
      </c>
      <c r="E148" s="231" t="s">
        <v>1</v>
      </c>
      <c r="F148" s="232" t="s">
        <v>160</v>
      </c>
      <c r="G148" s="229"/>
      <c r="H148" s="233">
        <v>4.6829999999999998</v>
      </c>
      <c r="I148" s="234"/>
      <c r="J148" s="229"/>
      <c r="K148" s="229"/>
      <c r="L148" s="235"/>
      <c r="M148" s="236"/>
      <c r="N148" s="237"/>
      <c r="O148" s="237"/>
      <c r="P148" s="237"/>
      <c r="Q148" s="237"/>
      <c r="R148" s="237"/>
      <c r="S148" s="237"/>
      <c r="T148" s="238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39" t="s">
        <v>141</v>
      </c>
      <c r="AU148" s="239" t="s">
        <v>88</v>
      </c>
      <c r="AV148" s="13" t="s">
        <v>88</v>
      </c>
      <c r="AW148" s="13" t="s">
        <v>34</v>
      </c>
      <c r="AX148" s="13" t="s">
        <v>78</v>
      </c>
      <c r="AY148" s="239" t="s">
        <v>130</v>
      </c>
    </row>
    <row r="149" s="13" customFormat="1">
      <c r="A149" s="13"/>
      <c r="B149" s="228"/>
      <c r="C149" s="229"/>
      <c r="D149" s="230" t="s">
        <v>141</v>
      </c>
      <c r="E149" s="231" t="s">
        <v>1</v>
      </c>
      <c r="F149" s="232" t="s">
        <v>161</v>
      </c>
      <c r="G149" s="229"/>
      <c r="H149" s="233">
        <v>1.3500000000000001</v>
      </c>
      <c r="I149" s="234"/>
      <c r="J149" s="229"/>
      <c r="K149" s="229"/>
      <c r="L149" s="235"/>
      <c r="M149" s="236"/>
      <c r="N149" s="237"/>
      <c r="O149" s="237"/>
      <c r="P149" s="237"/>
      <c r="Q149" s="237"/>
      <c r="R149" s="237"/>
      <c r="S149" s="237"/>
      <c r="T149" s="238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39" t="s">
        <v>141</v>
      </c>
      <c r="AU149" s="239" t="s">
        <v>88</v>
      </c>
      <c r="AV149" s="13" t="s">
        <v>88</v>
      </c>
      <c r="AW149" s="13" t="s">
        <v>34</v>
      </c>
      <c r="AX149" s="13" t="s">
        <v>78</v>
      </c>
      <c r="AY149" s="239" t="s">
        <v>130</v>
      </c>
    </row>
    <row r="150" s="13" customFormat="1">
      <c r="A150" s="13"/>
      <c r="B150" s="228"/>
      <c r="C150" s="229"/>
      <c r="D150" s="230" t="s">
        <v>141</v>
      </c>
      <c r="E150" s="231" t="s">
        <v>1</v>
      </c>
      <c r="F150" s="232" t="s">
        <v>162</v>
      </c>
      <c r="G150" s="229"/>
      <c r="H150" s="233">
        <v>0.83999999999999997</v>
      </c>
      <c r="I150" s="234"/>
      <c r="J150" s="229"/>
      <c r="K150" s="229"/>
      <c r="L150" s="235"/>
      <c r="M150" s="236"/>
      <c r="N150" s="237"/>
      <c r="O150" s="237"/>
      <c r="P150" s="237"/>
      <c r="Q150" s="237"/>
      <c r="R150" s="237"/>
      <c r="S150" s="237"/>
      <c r="T150" s="238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39" t="s">
        <v>141</v>
      </c>
      <c r="AU150" s="239" t="s">
        <v>88</v>
      </c>
      <c r="AV150" s="13" t="s">
        <v>88</v>
      </c>
      <c r="AW150" s="13" t="s">
        <v>34</v>
      </c>
      <c r="AX150" s="13" t="s">
        <v>78</v>
      </c>
      <c r="AY150" s="239" t="s">
        <v>130</v>
      </c>
    </row>
    <row r="151" s="14" customFormat="1">
      <c r="A151" s="14"/>
      <c r="B151" s="240"/>
      <c r="C151" s="241"/>
      <c r="D151" s="230" t="s">
        <v>141</v>
      </c>
      <c r="E151" s="242" t="s">
        <v>1</v>
      </c>
      <c r="F151" s="243" t="s">
        <v>163</v>
      </c>
      <c r="G151" s="241"/>
      <c r="H151" s="244">
        <v>31.024000000000001</v>
      </c>
      <c r="I151" s="245"/>
      <c r="J151" s="241"/>
      <c r="K151" s="241"/>
      <c r="L151" s="246"/>
      <c r="M151" s="247"/>
      <c r="N151" s="248"/>
      <c r="O151" s="248"/>
      <c r="P151" s="248"/>
      <c r="Q151" s="248"/>
      <c r="R151" s="248"/>
      <c r="S151" s="248"/>
      <c r="T151" s="249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T151" s="250" t="s">
        <v>141</v>
      </c>
      <c r="AU151" s="250" t="s">
        <v>88</v>
      </c>
      <c r="AV151" s="14" t="s">
        <v>136</v>
      </c>
      <c r="AW151" s="14" t="s">
        <v>34</v>
      </c>
      <c r="AX151" s="14" t="s">
        <v>86</v>
      </c>
      <c r="AY151" s="250" t="s">
        <v>130</v>
      </c>
    </row>
    <row r="152" s="2" customFormat="1" ht="24.15" customHeight="1">
      <c r="A152" s="37"/>
      <c r="B152" s="38"/>
      <c r="C152" s="214" t="s">
        <v>164</v>
      </c>
      <c r="D152" s="214" t="s">
        <v>132</v>
      </c>
      <c r="E152" s="215" t="s">
        <v>165</v>
      </c>
      <c r="F152" s="216" t="s">
        <v>166</v>
      </c>
      <c r="G152" s="217" t="s">
        <v>146</v>
      </c>
      <c r="H152" s="218">
        <v>9.0500000000000007</v>
      </c>
      <c r="I152" s="219"/>
      <c r="J152" s="220">
        <f>ROUND(I152*H152,2)</f>
        <v>0</v>
      </c>
      <c r="K152" s="221"/>
      <c r="L152" s="43"/>
      <c r="M152" s="222" t="s">
        <v>1</v>
      </c>
      <c r="N152" s="223" t="s">
        <v>43</v>
      </c>
      <c r="O152" s="90"/>
      <c r="P152" s="224">
        <f>O152*H152</f>
        <v>0</v>
      </c>
      <c r="Q152" s="224">
        <v>0</v>
      </c>
      <c r="R152" s="224">
        <f>Q152*H152</f>
        <v>0</v>
      </c>
      <c r="S152" s="224">
        <v>0</v>
      </c>
      <c r="T152" s="225">
        <f>S152*H152</f>
        <v>0</v>
      </c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R152" s="226" t="s">
        <v>136</v>
      </c>
      <c r="AT152" s="226" t="s">
        <v>132</v>
      </c>
      <c r="AU152" s="226" t="s">
        <v>88</v>
      </c>
      <c r="AY152" s="16" t="s">
        <v>130</v>
      </c>
      <c r="BE152" s="227">
        <f>IF(N152="základní",J152,0)</f>
        <v>0</v>
      </c>
      <c r="BF152" s="227">
        <f>IF(N152="snížená",J152,0)</f>
        <v>0</v>
      </c>
      <c r="BG152" s="227">
        <f>IF(N152="zákl. přenesená",J152,0)</f>
        <v>0</v>
      </c>
      <c r="BH152" s="227">
        <f>IF(N152="sníž. přenesená",J152,0)</f>
        <v>0</v>
      </c>
      <c r="BI152" s="227">
        <f>IF(N152="nulová",J152,0)</f>
        <v>0</v>
      </c>
      <c r="BJ152" s="16" t="s">
        <v>86</v>
      </c>
      <c r="BK152" s="227">
        <f>ROUND(I152*H152,2)</f>
        <v>0</v>
      </c>
      <c r="BL152" s="16" t="s">
        <v>136</v>
      </c>
      <c r="BM152" s="226" t="s">
        <v>167</v>
      </c>
    </row>
    <row r="153" s="13" customFormat="1">
      <c r="A153" s="13"/>
      <c r="B153" s="228"/>
      <c r="C153" s="229"/>
      <c r="D153" s="230" t="s">
        <v>141</v>
      </c>
      <c r="E153" s="231" t="s">
        <v>1</v>
      </c>
      <c r="F153" s="232" t="s">
        <v>168</v>
      </c>
      <c r="G153" s="229"/>
      <c r="H153" s="233">
        <v>9.0500000000000007</v>
      </c>
      <c r="I153" s="234"/>
      <c r="J153" s="229"/>
      <c r="K153" s="229"/>
      <c r="L153" s="235"/>
      <c r="M153" s="236"/>
      <c r="N153" s="237"/>
      <c r="O153" s="237"/>
      <c r="P153" s="237"/>
      <c r="Q153" s="237"/>
      <c r="R153" s="237"/>
      <c r="S153" s="237"/>
      <c r="T153" s="238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39" t="s">
        <v>141</v>
      </c>
      <c r="AU153" s="239" t="s">
        <v>88</v>
      </c>
      <c r="AV153" s="13" t="s">
        <v>88</v>
      </c>
      <c r="AW153" s="13" t="s">
        <v>34</v>
      </c>
      <c r="AX153" s="13" t="s">
        <v>86</v>
      </c>
      <c r="AY153" s="239" t="s">
        <v>130</v>
      </c>
    </row>
    <row r="154" s="2" customFormat="1" ht="24.15" customHeight="1">
      <c r="A154" s="37"/>
      <c r="B154" s="38"/>
      <c r="C154" s="214" t="s">
        <v>169</v>
      </c>
      <c r="D154" s="214" t="s">
        <v>132</v>
      </c>
      <c r="E154" s="215" t="s">
        <v>170</v>
      </c>
      <c r="F154" s="216" t="s">
        <v>171</v>
      </c>
      <c r="G154" s="217" t="s">
        <v>146</v>
      </c>
      <c r="H154" s="218">
        <v>5.25</v>
      </c>
      <c r="I154" s="219"/>
      <c r="J154" s="220">
        <f>ROUND(I154*H154,2)</f>
        <v>0</v>
      </c>
      <c r="K154" s="221"/>
      <c r="L154" s="43"/>
      <c r="M154" s="222" t="s">
        <v>1</v>
      </c>
      <c r="N154" s="223" t="s">
        <v>43</v>
      </c>
      <c r="O154" s="90"/>
      <c r="P154" s="224">
        <f>O154*H154</f>
        <v>0</v>
      </c>
      <c r="Q154" s="224">
        <v>0</v>
      </c>
      <c r="R154" s="224">
        <f>Q154*H154</f>
        <v>0</v>
      </c>
      <c r="S154" s="224">
        <v>0</v>
      </c>
      <c r="T154" s="225">
        <f>S154*H154</f>
        <v>0</v>
      </c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R154" s="226" t="s">
        <v>136</v>
      </c>
      <c r="AT154" s="226" t="s">
        <v>132</v>
      </c>
      <c r="AU154" s="226" t="s">
        <v>88</v>
      </c>
      <c r="AY154" s="16" t="s">
        <v>130</v>
      </c>
      <c r="BE154" s="227">
        <f>IF(N154="základní",J154,0)</f>
        <v>0</v>
      </c>
      <c r="BF154" s="227">
        <f>IF(N154="snížená",J154,0)</f>
        <v>0</v>
      </c>
      <c r="BG154" s="227">
        <f>IF(N154="zákl. přenesená",J154,0)</f>
        <v>0</v>
      </c>
      <c r="BH154" s="227">
        <f>IF(N154="sníž. přenesená",J154,0)</f>
        <v>0</v>
      </c>
      <c r="BI154" s="227">
        <f>IF(N154="nulová",J154,0)</f>
        <v>0</v>
      </c>
      <c r="BJ154" s="16" t="s">
        <v>86</v>
      </c>
      <c r="BK154" s="227">
        <f>ROUND(I154*H154,2)</f>
        <v>0</v>
      </c>
      <c r="BL154" s="16" t="s">
        <v>136</v>
      </c>
      <c r="BM154" s="226" t="s">
        <v>172</v>
      </c>
    </row>
    <row r="155" s="13" customFormat="1">
      <c r="A155" s="13"/>
      <c r="B155" s="228"/>
      <c r="C155" s="229"/>
      <c r="D155" s="230" t="s">
        <v>141</v>
      </c>
      <c r="E155" s="231" t="s">
        <v>1</v>
      </c>
      <c r="F155" s="232" t="s">
        <v>173</v>
      </c>
      <c r="G155" s="229"/>
      <c r="H155" s="233">
        <v>5.25</v>
      </c>
      <c r="I155" s="234"/>
      <c r="J155" s="229"/>
      <c r="K155" s="229"/>
      <c r="L155" s="235"/>
      <c r="M155" s="236"/>
      <c r="N155" s="237"/>
      <c r="O155" s="237"/>
      <c r="P155" s="237"/>
      <c r="Q155" s="237"/>
      <c r="R155" s="237"/>
      <c r="S155" s="237"/>
      <c r="T155" s="238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39" t="s">
        <v>141</v>
      </c>
      <c r="AU155" s="239" t="s">
        <v>88</v>
      </c>
      <c r="AV155" s="13" t="s">
        <v>88</v>
      </c>
      <c r="AW155" s="13" t="s">
        <v>34</v>
      </c>
      <c r="AX155" s="13" t="s">
        <v>86</v>
      </c>
      <c r="AY155" s="239" t="s">
        <v>130</v>
      </c>
    </row>
    <row r="156" s="2" customFormat="1" ht="33" customHeight="1">
      <c r="A156" s="37"/>
      <c r="B156" s="38"/>
      <c r="C156" s="214" t="s">
        <v>174</v>
      </c>
      <c r="D156" s="214" t="s">
        <v>132</v>
      </c>
      <c r="E156" s="215" t="s">
        <v>175</v>
      </c>
      <c r="F156" s="216" t="s">
        <v>176</v>
      </c>
      <c r="G156" s="217" t="s">
        <v>177</v>
      </c>
      <c r="H156" s="218">
        <v>16.289999999999999</v>
      </c>
      <c r="I156" s="219"/>
      <c r="J156" s="220">
        <f>ROUND(I156*H156,2)</f>
        <v>0</v>
      </c>
      <c r="K156" s="221"/>
      <c r="L156" s="43"/>
      <c r="M156" s="222" t="s">
        <v>1</v>
      </c>
      <c r="N156" s="223" t="s">
        <v>43</v>
      </c>
      <c r="O156" s="90"/>
      <c r="P156" s="224">
        <f>O156*H156</f>
        <v>0</v>
      </c>
      <c r="Q156" s="224">
        <v>0</v>
      </c>
      <c r="R156" s="224">
        <f>Q156*H156</f>
        <v>0</v>
      </c>
      <c r="S156" s="224">
        <v>0</v>
      </c>
      <c r="T156" s="225">
        <f>S156*H156</f>
        <v>0</v>
      </c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R156" s="226" t="s">
        <v>136</v>
      </c>
      <c r="AT156" s="226" t="s">
        <v>132</v>
      </c>
      <c r="AU156" s="226" t="s">
        <v>88</v>
      </c>
      <c r="AY156" s="16" t="s">
        <v>130</v>
      </c>
      <c r="BE156" s="227">
        <f>IF(N156="základní",J156,0)</f>
        <v>0</v>
      </c>
      <c r="BF156" s="227">
        <f>IF(N156="snížená",J156,0)</f>
        <v>0</v>
      </c>
      <c r="BG156" s="227">
        <f>IF(N156="zákl. přenesená",J156,0)</f>
        <v>0</v>
      </c>
      <c r="BH156" s="227">
        <f>IF(N156="sníž. přenesená",J156,0)</f>
        <v>0</v>
      </c>
      <c r="BI156" s="227">
        <f>IF(N156="nulová",J156,0)</f>
        <v>0</v>
      </c>
      <c r="BJ156" s="16" t="s">
        <v>86</v>
      </c>
      <c r="BK156" s="227">
        <f>ROUND(I156*H156,2)</f>
        <v>0</v>
      </c>
      <c r="BL156" s="16" t="s">
        <v>136</v>
      </c>
      <c r="BM156" s="226" t="s">
        <v>178</v>
      </c>
    </row>
    <row r="157" s="13" customFormat="1">
      <c r="A157" s="13"/>
      <c r="B157" s="228"/>
      <c r="C157" s="229"/>
      <c r="D157" s="230" t="s">
        <v>141</v>
      </c>
      <c r="E157" s="231" t="s">
        <v>1</v>
      </c>
      <c r="F157" s="232" t="s">
        <v>179</v>
      </c>
      <c r="G157" s="229"/>
      <c r="H157" s="233">
        <v>16.289999999999999</v>
      </c>
      <c r="I157" s="234"/>
      <c r="J157" s="229"/>
      <c r="K157" s="229"/>
      <c r="L157" s="235"/>
      <c r="M157" s="236"/>
      <c r="N157" s="237"/>
      <c r="O157" s="237"/>
      <c r="P157" s="237"/>
      <c r="Q157" s="237"/>
      <c r="R157" s="237"/>
      <c r="S157" s="237"/>
      <c r="T157" s="238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39" t="s">
        <v>141</v>
      </c>
      <c r="AU157" s="239" t="s">
        <v>88</v>
      </c>
      <c r="AV157" s="13" t="s">
        <v>88</v>
      </c>
      <c r="AW157" s="13" t="s">
        <v>34</v>
      </c>
      <c r="AX157" s="13" t="s">
        <v>86</v>
      </c>
      <c r="AY157" s="239" t="s">
        <v>130</v>
      </c>
    </row>
    <row r="158" s="2" customFormat="1" ht="24.15" customHeight="1">
      <c r="A158" s="37"/>
      <c r="B158" s="38"/>
      <c r="C158" s="214" t="s">
        <v>180</v>
      </c>
      <c r="D158" s="214" t="s">
        <v>132</v>
      </c>
      <c r="E158" s="215" t="s">
        <v>181</v>
      </c>
      <c r="F158" s="216" t="s">
        <v>182</v>
      </c>
      <c r="G158" s="217" t="s">
        <v>135</v>
      </c>
      <c r="H158" s="218">
        <v>20</v>
      </c>
      <c r="I158" s="219"/>
      <c r="J158" s="220">
        <f>ROUND(I158*H158,2)</f>
        <v>0</v>
      </c>
      <c r="K158" s="221"/>
      <c r="L158" s="43"/>
      <c r="M158" s="222" t="s">
        <v>1</v>
      </c>
      <c r="N158" s="223" t="s">
        <v>43</v>
      </c>
      <c r="O158" s="90"/>
      <c r="P158" s="224">
        <f>O158*H158</f>
        <v>0</v>
      </c>
      <c r="Q158" s="224">
        <v>0</v>
      </c>
      <c r="R158" s="224">
        <f>Q158*H158</f>
        <v>0</v>
      </c>
      <c r="S158" s="224">
        <v>0</v>
      </c>
      <c r="T158" s="225">
        <f>S158*H158</f>
        <v>0</v>
      </c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R158" s="226" t="s">
        <v>136</v>
      </c>
      <c r="AT158" s="226" t="s">
        <v>132</v>
      </c>
      <c r="AU158" s="226" t="s">
        <v>88</v>
      </c>
      <c r="AY158" s="16" t="s">
        <v>130</v>
      </c>
      <c r="BE158" s="227">
        <f>IF(N158="základní",J158,0)</f>
        <v>0</v>
      </c>
      <c r="BF158" s="227">
        <f>IF(N158="snížená",J158,0)</f>
        <v>0</v>
      </c>
      <c r="BG158" s="227">
        <f>IF(N158="zákl. přenesená",J158,0)</f>
        <v>0</v>
      </c>
      <c r="BH158" s="227">
        <f>IF(N158="sníž. přenesená",J158,0)</f>
        <v>0</v>
      </c>
      <c r="BI158" s="227">
        <f>IF(N158="nulová",J158,0)</f>
        <v>0</v>
      </c>
      <c r="BJ158" s="16" t="s">
        <v>86</v>
      </c>
      <c r="BK158" s="227">
        <f>ROUND(I158*H158,2)</f>
        <v>0</v>
      </c>
      <c r="BL158" s="16" t="s">
        <v>136</v>
      </c>
      <c r="BM158" s="226" t="s">
        <v>183</v>
      </c>
    </row>
    <row r="159" s="13" customFormat="1">
      <c r="A159" s="13"/>
      <c r="B159" s="228"/>
      <c r="C159" s="229"/>
      <c r="D159" s="230" t="s">
        <v>141</v>
      </c>
      <c r="E159" s="231" t="s">
        <v>1</v>
      </c>
      <c r="F159" s="232" t="s">
        <v>184</v>
      </c>
      <c r="G159" s="229"/>
      <c r="H159" s="233">
        <v>20</v>
      </c>
      <c r="I159" s="234"/>
      <c r="J159" s="229"/>
      <c r="K159" s="229"/>
      <c r="L159" s="235"/>
      <c r="M159" s="236"/>
      <c r="N159" s="237"/>
      <c r="O159" s="237"/>
      <c r="P159" s="237"/>
      <c r="Q159" s="237"/>
      <c r="R159" s="237"/>
      <c r="S159" s="237"/>
      <c r="T159" s="238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39" t="s">
        <v>141</v>
      </c>
      <c r="AU159" s="239" t="s">
        <v>88</v>
      </c>
      <c r="AV159" s="13" t="s">
        <v>88</v>
      </c>
      <c r="AW159" s="13" t="s">
        <v>34</v>
      </c>
      <c r="AX159" s="13" t="s">
        <v>86</v>
      </c>
      <c r="AY159" s="239" t="s">
        <v>130</v>
      </c>
    </row>
    <row r="160" s="2" customFormat="1" ht="16.5" customHeight="1">
      <c r="A160" s="37"/>
      <c r="B160" s="38"/>
      <c r="C160" s="251" t="s">
        <v>185</v>
      </c>
      <c r="D160" s="251" t="s">
        <v>186</v>
      </c>
      <c r="E160" s="252" t="s">
        <v>187</v>
      </c>
      <c r="F160" s="253" t="s">
        <v>188</v>
      </c>
      <c r="G160" s="254" t="s">
        <v>177</v>
      </c>
      <c r="H160" s="255">
        <v>2.3999999999999999</v>
      </c>
      <c r="I160" s="256"/>
      <c r="J160" s="257">
        <f>ROUND(I160*H160,2)</f>
        <v>0</v>
      </c>
      <c r="K160" s="258"/>
      <c r="L160" s="259"/>
      <c r="M160" s="260" t="s">
        <v>1</v>
      </c>
      <c r="N160" s="261" t="s">
        <v>43</v>
      </c>
      <c r="O160" s="90"/>
      <c r="P160" s="224">
        <f>O160*H160</f>
        <v>0</v>
      </c>
      <c r="Q160" s="224">
        <v>1</v>
      </c>
      <c r="R160" s="224">
        <f>Q160*H160</f>
        <v>2.3999999999999999</v>
      </c>
      <c r="S160" s="224">
        <v>0</v>
      </c>
      <c r="T160" s="225">
        <f>S160*H160</f>
        <v>0</v>
      </c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R160" s="226" t="s">
        <v>174</v>
      </c>
      <c r="AT160" s="226" t="s">
        <v>186</v>
      </c>
      <c r="AU160" s="226" t="s">
        <v>88</v>
      </c>
      <c r="AY160" s="16" t="s">
        <v>130</v>
      </c>
      <c r="BE160" s="227">
        <f>IF(N160="základní",J160,0)</f>
        <v>0</v>
      </c>
      <c r="BF160" s="227">
        <f>IF(N160="snížená",J160,0)</f>
        <v>0</v>
      </c>
      <c r="BG160" s="227">
        <f>IF(N160="zákl. přenesená",J160,0)</f>
        <v>0</v>
      </c>
      <c r="BH160" s="227">
        <f>IF(N160="sníž. přenesená",J160,0)</f>
        <v>0</v>
      </c>
      <c r="BI160" s="227">
        <f>IF(N160="nulová",J160,0)</f>
        <v>0</v>
      </c>
      <c r="BJ160" s="16" t="s">
        <v>86</v>
      </c>
      <c r="BK160" s="227">
        <f>ROUND(I160*H160,2)</f>
        <v>0</v>
      </c>
      <c r="BL160" s="16" t="s">
        <v>136</v>
      </c>
      <c r="BM160" s="226" t="s">
        <v>189</v>
      </c>
    </row>
    <row r="161" s="13" customFormat="1">
      <c r="A161" s="13"/>
      <c r="B161" s="228"/>
      <c r="C161" s="229"/>
      <c r="D161" s="230" t="s">
        <v>141</v>
      </c>
      <c r="E161" s="231" t="s">
        <v>1</v>
      </c>
      <c r="F161" s="232" t="s">
        <v>190</v>
      </c>
      <c r="G161" s="229"/>
      <c r="H161" s="233">
        <v>2.3999999999999999</v>
      </c>
      <c r="I161" s="234"/>
      <c r="J161" s="229"/>
      <c r="K161" s="229"/>
      <c r="L161" s="235"/>
      <c r="M161" s="236"/>
      <c r="N161" s="237"/>
      <c r="O161" s="237"/>
      <c r="P161" s="237"/>
      <c r="Q161" s="237"/>
      <c r="R161" s="237"/>
      <c r="S161" s="237"/>
      <c r="T161" s="238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39" t="s">
        <v>141</v>
      </c>
      <c r="AU161" s="239" t="s">
        <v>88</v>
      </c>
      <c r="AV161" s="13" t="s">
        <v>88</v>
      </c>
      <c r="AW161" s="13" t="s">
        <v>34</v>
      </c>
      <c r="AX161" s="13" t="s">
        <v>86</v>
      </c>
      <c r="AY161" s="239" t="s">
        <v>130</v>
      </c>
    </row>
    <row r="162" s="2" customFormat="1" ht="24.15" customHeight="1">
      <c r="A162" s="37"/>
      <c r="B162" s="38"/>
      <c r="C162" s="214" t="s">
        <v>191</v>
      </c>
      <c r="D162" s="214" t="s">
        <v>132</v>
      </c>
      <c r="E162" s="215" t="s">
        <v>192</v>
      </c>
      <c r="F162" s="216" t="s">
        <v>193</v>
      </c>
      <c r="G162" s="217" t="s">
        <v>135</v>
      </c>
      <c r="H162" s="218">
        <v>20</v>
      </c>
      <c r="I162" s="219"/>
      <c r="J162" s="220">
        <f>ROUND(I162*H162,2)</f>
        <v>0</v>
      </c>
      <c r="K162" s="221"/>
      <c r="L162" s="43"/>
      <c r="M162" s="222" t="s">
        <v>1</v>
      </c>
      <c r="N162" s="223" t="s">
        <v>43</v>
      </c>
      <c r="O162" s="90"/>
      <c r="P162" s="224">
        <f>O162*H162</f>
        <v>0</v>
      </c>
      <c r="Q162" s="224">
        <v>0</v>
      </c>
      <c r="R162" s="224">
        <f>Q162*H162</f>
        <v>0</v>
      </c>
      <c r="S162" s="224">
        <v>0</v>
      </c>
      <c r="T162" s="225">
        <f>S162*H162</f>
        <v>0</v>
      </c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R162" s="226" t="s">
        <v>136</v>
      </c>
      <c r="AT162" s="226" t="s">
        <v>132</v>
      </c>
      <c r="AU162" s="226" t="s">
        <v>88</v>
      </c>
      <c r="AY162" s="16" t="s">
        <v>130</v>
      </c>
      <c r="BE162" s="227">
        <f>IF(N162="základní",J162,0)</f>
        <v>0</v>
      </c>
      <c r="BF162" s="227">
        <f>IF(N162="snížená",J162,0)</f>
        <v>0</v>
      </c>
      <c r="BG162" s="227">
        <f>IF(N162="zákl. přenesená",J162,0)</f>
        <v>0</v>
      </c>
      <c r="BH162" s="227">
        <f>IF(N162="sníž. přenesená",J162,0)</f>
        <v>0</v>
      </c>
      <c r="BI162" s="227">
        <f>IF(N162="nulová",J162,0)</f>
        <v>0</v>
      </c>
      <c r="BJ162" s="16" t="s">
        <v>86</v>
      </c>
      <c r="BK162" s="227">
        <f>ROUND(I162*H162,2)</f>
        <v>0</v>
      </c>
      <c r="BL162" s="16" t="s">
        <v>136</v>
      </c>
      <c r="BM162" s="226" t="s">
        <v>194</v>
      </c>
    </row>
    <row r="163" s="13" customFormat="1">
      <c r="A163" s="13"/>
      <c r="B163" s="228"/>
      <c r="C163" s="229"/>
      <c r="D163" s="230" t="s">
        <v>141</v>
      </c>
      <c r="E163" s="231" t="s">
        <v>1</v>
      </c>
      <c r="F163" s="232" t="s">
        <v>184</v>
      </c>
      <c r="G163" s="229"/>
      <c r="H163" s="233">
        <v>20</v>
      </c>
      <c r="I163" s="234"/>
      <c r="J163" s="229"/>
      <c r="K163" s="229"/>
      <c r="L163" s="235"/>
      <c r="M163" s="236"/>
      <c r="N163" s="237"/>
      <c r="O163" s="237"/>
      <c r="P163" s="237"/>
      <c r="Q163" s="237"/>
      <c r="R163" s="237"/>
      <c r="S163" s="237"/>
      <c r="T163" s="238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39" t="s">
        <v>141</v>
      </c>
      <c r="AU163" s="239" t="s">
        <v>88</v>
      </c>
      <c r="AV163" s="13" t="s">
        <v>88</v>
      </c>
      <c r="AW163" s="13" t="s">
        <v>34</v>
      </c>
      <c r="AX163" s="13" t="s">
        <v>86</v>
      </c>
      <c r="AY163" s="239" t="s">
        <v>130</v>
      </c>
    </row>
    <row r="164" s="2" customFormat="1" ht="16.5" customHeight="1">
      <c r="A164" s="37"/>
      <c r="B164" s="38"/>
      <c r="C164" s="251" t="s">
        <v>8</v>
      </c>
      <c r="D164" s="251" t="s">
        <v>186</v>
      </c>
      <c r="E164" s="252" t="s">
        <v>195</v>
      </c>
      <c r="F164" s="253" t="s">
        <v>196</v>
      </c>
      <c r="G164" s="254" t="s">
        <v>197</v>
      </c>
      <c r="H164" s="255">
        <v>0.29999999999999999</v>
      </c>
      <c r="I164" s="256"/>
      <c r="J164" s="257">
        <f>ROUND(I164*H164,2)</f>
        <v>0</v>
      </c>
      <c r="K164" s="258"/>
      <c r="L164" s="259"/>
      <c r="M164" s="260" t="s">
        <v>1</v>
      </c>
      <c r="N164" s="261" t="s">
        <v>43</v>
      </c>
      <c r="O164" s="90"/>
      <c r="P164" s="224">
        <f>O164*H164</f>
        <v>0</v>
      </c>
      <c r="Q164" s="224">
        <v>0.001</v>
      </c>
      <c r="R164" s="224">
        <f>Q164*H164</f>
        <v>0.00029999999999999997</v>
      </c>
      <c r="S164" s="224">
        <v>0</v>
      </c>
      <c r="T164" s="225">
        <f>S164*H164</f>
        <v>0</v>
      </c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R164" s="226" t="s">
        <v>174</v>
      </c>
      <c r="AT164" s="226" t="s">
        <v>186</v>
      </c>
      <c r="AU164" s="226" t="s">
        <v>88</v>
      </c>
      <c r="AY164" s="16" t="s">
        <v>130</v>
      </c>
      <c r="BE164" s="227">
        <f>IF(N164="základní",J164,0)</f>
        <v>0</v>
      </c>
      <c r="BF164" s="227">
        <f>IF(N164="snížená",J164,0)</f>
        <v>0</v>
      </c>
      <c r="BG164" s="227">
        <f>IF(N164="zákl. přenesená",J164,0)</f>
        <v>0</v>
      </c>
      <c r="BH164" s="227">
        <f>IF(N164="sníž. přenesená",J164,0)</f>
        <v>0</v>
      </c>
      <c r="BI164" s="227">
        <f>IF(N164="nulová",J164,0)</f>
        <v>0</v>
      </c>
      <c r="BJ164" s="16" t="s">
        <v>86</v>
      </c>
      <c r="BK164" s="227">
        <f>ROUND(I164*H164,2)</f>
        <v>0</v>
      </c>
      <c r="BL164" s="16" t="s">
        <v>136</v>
      </c>
      <c r="BM164" s="226" t="s">
        <v>198</v>
      </c>
    </row>
    <row r="165" s="2" customFormat="1" ht="24.15" customHeight="1">
      <c r="A165" s="37"/>
      <c r="B165" s="38"/>
      <c r="C165" s="214" t="s">
        <v>199</v>
      </c>
      <c r="D165" s="214" t="s">
        <v>132</v>
      </c>
      <c r="E165" s="215" t="s">
        <v>200</v>
      </c>
      <c r="F165" s="216" t="s">
        <v>201</v>
      </c>
      <c r="G165" s="217" t="s">
        <v>135</v>
      </c>
      <c r="H165" s="218">
        <v>75</v>
      </c>
      <c r="I165" s="219"/>
      <c r="J165" s="220">
        <f>ROUND(I165*H165,2)</f>
        <v>0</v>
      </c>
      <c r="K165" s="221"/>
      <c r="L165" s="43"/>
      <c r="M165" s="222" t="s">
        <v>1</v>
      </c>
      <c r="N165" s="223" t="s">
        <v>43</v>
      </c>
      <c r="O165" s="90"/>
      <c r="P165" s="224">
        <f>O165*H165</f>
        <v>0</v>
      </c>
      <c r="Q165" s="224">
        <v>0</v>
      </c>
      <c r="R165" s="224">
        <f>Q165*H165</f>
        <v>0</v>
      </c>
      <c r="S165" s="224">
        <v>0</v>
      </c>
      <c r="T165" s="225">
        <f>S165*H165</f>
        <v>0</v>
      </c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R165" s="226" t="s">
        <v>136</v>
      </c>
      <c r="AT165" s="226" t="s">
        <v>132</v>
      </c>
      <c r="AU165" s="226" t="s">
        <v>88</v>
      </c>
      <c r="AY165" s="16" t="s">
        <v>130</v>
      </c>
      <c r="BE165" s="227">
        <f>IF(N165="základní",J165,0)</f>
        <v>0</v>
      </c>
      <c r="BF165" s="227">
        <f>IF(N165="snížená",J165,0)</f>
        <v>0</v>
      </c>
      <c r="BG165" s="227">
        <f>IF(N165="zákl. přenesená",J165,0)</f>
        <v>0</v>
      </c>
      <c r="BH165" s="227">
        <f>IF(N165="sníž. přenesená",J165,0)</f>
        <v>0</v>
      </c>
      <c r="BI165" s="227">
        <f>IF(N165="nulová",J165,0)</f>
        <v>0</v>
      </c>
      <c r="BJ165" s="16" t="s">
        <v>86</v>
      </c>
      <c r="BK165" s="227">
        <f>ROUND(I165*H165,2)</f>
        <v>0</v>
      </c>
      <c r="BL165" s="16" t="s">
        <v>136</v>
      </c>
      <c r="BM165" s="226" t="s">
        <v>202</v>
      </c>
    </row>
    <row r="166" s="2" customFormat="1" ht="24.15" customHeight="1">
      <c r="A166" s="37"/>
      <c r="B166" s="38"/>
      <c r="C166" s="214" t="s">
        <v>203</v>
      </c>
      <c r="D166" s="214" t="s">
        <v>132</v>
      </c>
      <c r="E166" s="215" t="s">
        <v>204</v>
      </c>
      <c r="F166" s="216" t="s">
        <v>205</v>
      </c>
      <c r="G166" s="217" t="s">
        <v>135</v>
      </c>
      <c r="H166" s="218">
        <v>20</v>
      </c>
      <c r="I166" s="219"/>
      <c r="J166" s="220">
        <f>ROUND(I166*H166,2)</f>
        <v>0</v>
      </c>
      <c r="K166" s="221"/>
      <c r="L166" s="43"/>
      <c r="M166" s="222" t="s">
        <v>1</v>
      </c>
      <c r="N166" s="223" t="s">
        <v>43</v>
      </c>
      <c r="O166" s="90"/>
      <c r="P166" s="224">
        <f>O166*H166</f>
        <v>0</v>
      </c>
      <c r="Q166" s="224">
        <v>0</v>
      </c>
      <c r="R166" s="224">
        <f>Q166*H166</f>
        <v>0</v>
      </c>
      <c r="S166" s="224">
        <v>0</v>
      </c>
      <c r="T166" s="225">
        <f>S166*H166</f>
        <v>0</v>
      </c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R166" s="226" t="s">
        <v>136</v>
      </c>
      <c r="AT166" s="226" t="s">
        <v>132</v>
      </c>
      <c r="AU166" s="226" t="s">
        <v>88</v>
      </c>
      <c r="AY166" s="16" t="s">
        <v>130</v>
      </c>
      <c r="BE166" s="227">
        <f>IF(N166="základní",J166,0)</f>
        <v>0</v>
      </c>
      <c r="BF166" s="227">
        <f>IF(N166="snížená",J166,0)</f>
        <v>0</v>
      </c>
      <c r="BG166" s="227">
        <f>IF(N166="zákl. přenesená",J166,0)</f>
        <v>0</v>
      </c>
      <c r="BH166" s="227">
        <f>IF(N166="sníž. přenesená",J166,0)</f>
        <v>0</v>
      </c>
      <c r="BI166" s="227">
        <f>IF(N166="nulová",J166,0)</f>
        <v>0</v>
      </c>
      <c r="BJ166" s="16" t="s">
        <v>86</v>
      </c>
      <c r="BK166" s="227">
        <f>ROUND(I166*H166,2)</f>
        <v>0</v>
      </c>
      <c r="BL166" s="16" t="s">
        <v>136</v>
      </c>
      <c r="BM166" s="226" t="s">
        <v>206</v>
      </c>
    </row>
    <row r="167" s="12" customFormat="1" ht="22.8" customHeight="1">
      <c r="A167" s="12"/>
      <c r="B167" s="198"/>
      <c r="C167" s="199"/>
      <c r="D167" s="200" t="s">
        <v>77</v>
      </c>
      <c r="E167" s="212" t="s">
        <v>88</v>
      </c>
      <c r="F167" s="212" t="s">
        <v>207</v>
      </c>
      <c r="G167" s="199"/>
      <c r="H167" s="199"/>
      <c r="I167" s="202"/>
      <c r="J167" s="213">
        <f>BK167</f>
        <v>0</v>
      </c>
      <c r="K167" s="199"/>
      <c r="L167" s="204"/>
      <c r="M167" s="205"/>
      <c r="N167" s="206"/>
      <c r="O167" s="206"/>
      <c r="P167" s="207">
        <f>SUM(P168:P192)</f>
        <v>0</v>
      </c>
      <c r="Q167" s="206"/>
      <c r="R167" s="207">
        <f>SUM(R168:R192)</f>
        <v>87.105061349999986</v>
      </c>
      <c r="S167" s="206"/>
      <c r="T167" s="208">
        <f>SUM(T168:T192)</f>
        <v>0</v>
      </c>
      <c r="U167" s="12"/>
      <c r="V167" s="12"/>
      <c r="W167" s="12"/>
      <c r="X167" s="12"/>
      <c r="Y167" s="12"/>
      <c r="Z167" s="12"/>
      <c r="AA167" s="12"/>
      <c r="AB167" s="12"/>
      <c r="AC167" s="12"/>
      <c r="AD167" s="12"/>
      <c r="AE167" s="12"/>
      <c r="AR167" s="209" t="s">
        <v>86</v>
      </c>
      <c r="AT167" s="210" t="s">
        <v>77</v>
      </c>
      <c r="AU167" s="210" t="s">
        <v>86</v>
      </c>
      <c r="AY167" s="209" t="s">
        <v>130</v>
      </c>
      <c r="BK167" s="211">
        <f>SUM(BK168:BK192)</f>
        <v>0</v>
      </c>
    </row>
    <row r="168" s="2" customFormat="1" ht="33" customHeight="1">
      <c r="A168" s="37"/>
      <c r="B168" s="38"/>
      <c r="C168" s="214" t="s">
        <v>208</v>
      </c>
      <c r="D168" s="214" t="s">
        <v>132</v>
      </c>
      <c r="E168" s="215" t="s">
        <v>209</v>
      </c>
      <c r="F168" s="216" t="s">
        <v>210</v>
      </c>
      <c r="G168" s="217" t="s">
        <v>146</v>
      </c>
      <c r="H168" s="218">
        <v>0.5</v>
      </c>
      <c r="I168" s="219"/>
      <c r="J168" s="220">
        <f>ROUND(I168*H168,2)</f>
        <v>0</v>
      </c>
      <c r="K168" s="221"/>
      <c r="L168" s="43"/>
      <c r="M168" s="222" t="s">
        <v>1</v>
      </c>
      <c r="N168" s="223" t="s">
        <v>43</v>
      </c>
      <c r="O168" s="90"/>
      <c r="P168" s="224">
        <f>O168*H168</f>
        <v>0</v>
      </c>
      <c r="Q168" s="224">
        <v>0</v>
      </c>
      <c r="R168" s="224">
        <f>Q168*H168</f>
        <v>0</v>
      </c>
      <c r="S168" s="224">
        <v>0</v>
      </c>
      <c r="T168" s="225">
        <f>S168*H168</f>
        <v>0</v>
      </c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R168" s="226" t="s">
        <v>136</v>
      </c>
      <c r="AT168" s="226" t="s">
        <v>132</v>
      </c>
      <c r="AU168" s="226" t="s">
        <v>88</v>
      </c>
      <c r="AY168" s="16" t="s">
        <v>130</v>
      </c>
      <c r="BE168" s="227">
        <f>IF(N168="základní",J168,0)</f>
        <v>0</v>
      </c>
      <c r="BF168" s="227">
        <f>IF(N168="snížená",J168,0)</f>
        <v>0</v>
      </c>
      <c r="BG168" s="227">
        <f>IF(N168="zákl. přenesená",J168,0)</f>
        <v>0</v>
      </c>
      <c r="BH168" s="227">
        <f>IF(N168="sníž. přenesená",J168,0)</f>
        <v>0</v>
      </c>
      <c r="BI168" s="227">
        <f>IF(N168="nulová",J168,0)</f>
        <v>0</v>
      </c>
      <c r="BJ168" s="16" t="s">
        <v>86</v>
      </c>
      <c r="BK168" s="227">
        <f>ROUND(I168*H168,2)</f>
        <v>0</v>
      </c>
      <c r="BL168" s="16" t="s">
        <v>136</v>
      </c>
      <c r="BM168" s="226" t="s">
        <v>211</v>
      </c>
    </row>
    <row r="169" s="13" customFormat="1">
      <c r="A169" s="13"/>
      <c r="B169" s="228"/>
      <c r="C169" s="229"/>
      <c r="D169" s="230" t="s">
        <v>141</v>
      </c>
      <c r="E169" s="231" t="s">
        <v>1</v>
      </c>
      <c r="F169" s="232" t="s">
        <v>212</v>
      </c>
      <c r="G169" s="229"/>
      <c r="H169" s="233">
        <v>0.5</v>
      </c>
      <c r="I169" s="234"/>
      <c r="J169" s="229"/>
      <c r="K169" s="229"/>
      <c r="L169" s="235"/>
      <c r="M169" s="236"/>
      <c r="N169" s="237"/>
      <c r="O169" s="237"/>
      <c r="P169" s="237"/>
      <c r="Q169" s="237"/>
      <c r="R169" s="237"/>
      <c r="S169" s="237"/>
      <c r="T169" s="238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39" t="s">
        <v>141</v>
      </c>
      <c r="AU169" s="239" t="s">
        <v>88</v>
      </c>
      <c r="AV169" s="13" t="s">
        <v>88</v>
      </c>
      <c r="AW169" s="13" t="s">
        <v>34</v>
      </c>
      <c r="AX169" s="13" t="s">
        <v>86</v>
      </c>
      <c r="AY169" s="239" t="s">
        <v>130</v>
      </c>
    </row>
    <row r="170" s="2" customFormat="1" ht="33" customHeight="1">
      <c r="A170" s="37"/>
      <c r="B170" s="38"/>
      <c r="C170" s="214" t="s">
        <v>213</v>
      </c>
      <c r="D170" s="214" t="s">
        <v>132</v>
      </c>
      <c r="E170" s="215" t="s">
        <v>214</v>
      </c>
      <c r="F170" s="216" t="s">
        <v>215</v>
      </c>
      <c r="G170" s="217" t="s">
        <v>135</v>
      </c>
      <c r="H170" s="218">
        <v>5</v>
      </c>
      <c r="I170" s="219"/>
      <c r="J170" s="220">
        <f>ROUND(I170*H170,2)</f>
        <v>0</v>
      </c>
      <c r="K170" s="221"/>
      <c r="L170" s="43"/>
      <c r="M170" s="222" t="s">
        <v>1</v>
      </c>
      <c r="N170" s="223" t="s">
        <v>43</v>
      </c>
      <c r="O170" s="90"/>
      <c r="P170" s="224">
        <f>O170*H170</f>
        <v>0</v>
      </c>
      <c r="Q170" s="224">
        <v>0.00031</v>
      </c>
      <c r="R170" s="224">
        <f>Q170*H170</f>
        <v>0.00155</v>
      </c>
      <c r="S170" s="224">
        <v>0</v>
      </c>
      <c r="T170" s="225">
        <f>S170*H170</f>
        <v>0</v>
      </c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  <c r="AR170" s="226" t="s">
        <v>136</v>
      </c>
      <c r="AT170" s="226" t="s">
        <v>132</v>
      </c>
      <c r="AU170" s="226" t="s">
        <v>88</v>
      </c>
      <c r="AY170" s="16" t="s">
        <v>130</v>
      </c>
      <c r="BE170" s="227">
        <f>IF(N170="základní",J170,0)</f>
        <v>0</v>
      </c>
      <c r="BF170" s="227">
        <f>IF(N170="snížená",J170,0)</f>
        <v>0</v>
      </c>
      <c r="BG170" s="227">
        <f>IF(N170="zákl. přenesená",J170,0)</f>
        <v>0</v>
      </c>
      <c r="BH170" s="227">
        <f>IF(N170="sníž. přenesená",J170,0)</f>
        <v>0</v>
      </c>
      <c r="BI170" s="227">
        <f>IF(N170="nulová",J170,0)</f>
        <v>0</v>
      </c>
      <c r="BJ170" s="16" t="s">
        <v>86</v>
      </c>
      <c r="BK170" s="227">
        <f>ROUND(I170*H170,2)</f>
        <v>0</v>
      </c>
      <c r="BL170" s="16" t="s">
        <v>136</v>
      </c>
      <c r="BM170" s="226" t="s">
        <v>216</v>
      </c>
    </row>
    <row r="171" s="13" customFormat="1">
      <c r="A171" s="13"/>
      <c r="B171" s="228"/>
      <c r="C171" s="229"/>
      <c r="D171" s="230" t="s">
        <v>141</v>
      </c>
      <c r="E171" s="231" t="s">
        <v>1</v>
      </c>
      <c r="F171" s="232" t="s">
        <v>217</v>
      </c>
      <c r="G171" s="229"/>
      <c r="H171" s="233">
        <v>5</v>
      </c>
      <c r="I171" s="234"/>
      <c r="J171" s="229"/>
      <c r="K171" s="229"/>
      <c r="L171" s="235"/>
      <c r="M171" s="236"/>
      <c r="N171" s="237"/>
      <c r="O171" s="237"/>
      <c r="P171" s="237"/>
      <c r="Q171" s="237"/>
      <c r="R171" s="237"/>
      <c r="S171" s="237"/>
      <c r="T171" s="238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39" t="s">
        <v>141</v>
      </c>
      <c r="AU171" s="239" t="s">
        <v>88</v>
      </c>
      <c r="AV171" s="13" t="s">
        <v>88</v>
      </c>
      <c r="AW171" s="13" t="s">
        <v>34</v>
      </c>
      <c r="AX171" s="13" t="s">
        <v>86</v>
      </c>
      <c r="AY171" s="239" t="s">
        <v>130</v>
      </c>
    </row>
    <row r="172" s="2" customFormat="1" ht="16.5" customHeight="1">
      <c r="A172" s="37"/>
      <c r="B172" s="38"/>
      <c r="C172" s="251" t="s">
        <v>218</v>
      </c>
      <c r="D172" s="251" t="s">
        <v>186</v>
      </c>
      <c r="E172" s="252" t="s">
        <v>219</v>
      </c>
      <c r="F172" s="253" t="s">
        <v>220</v>
      </c>
      <c r="G172" s="254" t="s">
        <v>135</v>
      </c>
      <c r="H172" s="255">
        <v>7.5</v>
      </c>
      <c r="I172" s="256"/>
      <c r="J172" s="257">
        <f>ROUND(I172*H172,2)</f>
        <v>0</v>
      </c>
      <c r="K172" s="258"/>
      <c r="L172" s="259"/>
      <c r="M172" s="260" t="s">
        <v>1</v>
      </c>
      <c r="N172" s="261" t="s">
        <v>43</v>
      </c>
      <c r="O172" s="90"/>
      <c r="P172" s="224">
        <f>O172*H172</f>
        <v>0</v>
      </c>
      <c r="Q172" s="224">
        <v>0.00040000000000000002</v>
      </c>
      <c r="R172" s="224">
        <f>Q172*H172</f>
        <v>0.0030000000000000001</v>
      </c>
      <c r="S172" s="224">
        <v>0</v>
      </c>
      <c r="T172" s="225">
        <f>S172*H172</f>
        <v>0</v>
      </c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  <c r="AE172" s="37"/>
      <c r="AR172" s="226" t="s">
        <v>174</v>
      </c>
      <c r="AT172" s="226" t="s">
        <v>186</v>
      </c>
      <c r="AU172" s="226" t="s">
        <v>88</v>
      </c>
      <c r="AY172" s="16" t="s">
        <v>130</v>
      </c>
      <c r="BE172" s="227">
        <f>IF(N172="základní",J172,0)</f>
        <v>0</v>
      </c>
      <c r="BF172" s="227">
        <f>IF(N172="snížená",J172,0)</f>
        <v>0</v>
      </c>
      <c r="BG172" s="227">
        <f>IF(N172="zákl. přenesená",J172,0)</f>
        <v>0</v>
      </c>
      <c r="BH172" s="227">
        <f>IF(N172="sníž. přenesená",J172,0)</f>
        <v>0</v>
      </c>
      <c r="BI172" s="227">
        <f>IF(N172="nulová",J172,0)</f>
        <v>0</v>
      </c>
      <c r="BJ172" s="16" t="s">
        <v>86</v>
      </c>
      <c r="BK172" s="227">
        <f>ROUND(I172*H172,2)</f>
        <v>0</v>
      </c>
      <c r="BL172" s="16" t="s">
        <v>136</v>
      </c>
      <c r="BM172" s="226" t="s">
        <v>221</v>
      </c>
    </row>
    <row r="173" s="13" customFormat="1">
      <c r="A173" s="13"/>
      <c r="B173" s="228"/>
      <c r="C173" s="229"/>
      <c r="D173" s="230" t="s">
        <v>141</v>
      </c>
      <c r="E173" s="231" t="s">
        <v>1</v>
      </c>
      <c r="F173" s="232" t="s">
        <v>222</v>
      </c>
      <c r="G173" s="229"/>
      <c r="H173" s="233">
        <v>7.5</v>
      </c>
      <c r="I173" s="234"/>
      <c r="J173" s="229"/>
      <c r="K173" s="229"/>
      <c r="L173" s="235"/>
      <c r="M173" s="236"/>
      <c r="N173" s="237"/>
      <c r="O173" s="237"/>
      <c r="P173" s="237"/>
      <c r="Q173" s="237"/>
      <c r="R173" s="237"/>
      <c r="S173" s="237"/>
      <c r="T173" s="238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39" t="s">
        <v>141</v>
      </c>
      <c r="AU173" s="239" t="s">
        <v>88</v>
      </c>
      <c r="AV173" s="13" t="s">
        <v>88</v>
      </c>
      <c r="AW173" s="13" t="s">
        <v>34</v>
      </c>
      <c r="AX173" s="13" t="s">
        <v>86</v>
      </c>
      <c r="AY173" s="239" t="s">
        <v>130</v>
      </c>
    </row>
    <row r="174" s="2" customFormat="1" ht="21.75" customHeight="1">
      <c r="A174" s="37"/>
      <c r="B174" s="38"/>
      <c r="C174" s="214" t="s">
        <v>223</v>
      </c>
      <c r="D174" s="214" t="s">
        <v>132</v>
      </c>
      <c r="E174" s="215" t="s">
        <v>224</v>
      </c>
      <c r="F174" s="216" t="s">
        <v>225</v>
      </c>
      <c r="G174" s="217" t="s">
        <v>146</v>
      </c>
      <c r="H174" s="218">
        <v>5.4450000000000003</v>
      </c>
      <c r="I174" s="219"/>
      <c r="J174" s="220">
        <f>ROUND(I174*H174,2)</f>
        <v>0</v>
      </c>
      <c r="K174" s="221"/>
      <c r="L174" s="43"/>
      <c r="M174" s="222" t="s">
        <v>1</v>
      </c>
      <c r="N174" s="223" t="s">
        <v>43</v>
      </c>
      <c r="O174" s="90"/>
      <c r="P174" s="224">
        <f>O174*H174</f>
        <v>0</v>
      </c>
      <c r="Q174" s="224">
        <v>2.5018699999999998</v>
      </c>
      <c r="R174" s="224">
        <f>Q174*H174</f>
        <v>13.622682149999999</v>
      </c>
      <c r="S174" s="224">
        <v>0</v>
      </c>
      <c r="T174" s="225">
        <f>S174*H174</f>
        <v>0</v>
      </c>
      <c r="U174" s="37"/>
      <c r="V174" s="37"/>
      <c r="W174" s="37"/>
      <c r="X174" s="37"/>
      <c r="Y174" s="37"/>
      <c r="Z174" s="37"/>
      <c r="AA174" s="37"/>
      <c r="AB174" s="37"/>
      <c r="AC174" s="37"/>
      <c r="AD174" s="37"/>
      <c r="AE174" s="37"/>
      <c r="AR174" s="226" t="s">
        <v>136</v>
      </c>
      <c r="AT174" s="226" t="s">
        <v>132</v>
      </c>
      <c r="AU174" s="226" t="s">
        <v>88</v>
      </c>
      <c r="AY174" s="16" t="s">
        <v>130</v>
      </c>
      <c r="BE174" s="227">
        <f>IF(N174="základní",J174,0)</f>
        <v>0</v>
      </c>
      <c r="BF174" s="227">
        <f>IF(N174="snížená",J174,0)</f>
        <v>0</v>
      </c>
      <c r="BG174" s="227">
        <f>IF(N174="zákl. přenesená",J174,0)</f>
        <v>0</v>
      </c>
      <c r="BH174" s="227">
        <f>IF(N174="sníž. přenesená",J174,0)</f>
        <v>0</v>
      </c>
      <c r="BI174" s="227">
        <f>IF(N174="nulová",J174,0)</f>
        <v>0</v>
      </c>
      <c r="BJ174" s="16" t="s">
        <v>86</v>
      </c>
      <c r="BK174" s="227">
        <f>ROUND(I174*H174,2)</f>
        <v>0</v>
      </c>
      <c r="BL174" s="16" t="s">
        <v>136</v>
      </c>
      <c r="BM174" s="226" t="s">
        <v>226</v>
      </c>
    </row>
    <row r="175" s="2" customFormat="1">
      <c r="A175" s="37"/>
      <c r="B175" s="38"/>
      <c r="C175" s="39"/>
      <c r="D175" s="230" t="s">
        <v>227</v>
      </c>
      <c r="E175" s="39"/>
      <c r="F175" s="262" t="s">
        <v>228</v>
      </c>
      <c r="G175" s="39"/>
      <c r="H175" s="39"/>
      <c r="I175" s="263"/>
      <c r="J175" s="39"/>
      <c r="K175" s="39"/>
      <c r="L175" s="43"/>
      <c r="M175" s="264"/>
      <c r="N175" s="265"/>
      <c r="O175" s="90"/>
      <c r="P175" s="90"/>
      <c r="Q175" s="90"/>
      <c r="R175" s="90"/>
      <c r="S175" s="90"/>
      <c r="T175" s="91"/>
      <c r="U175" s="37"/>
      <c r="V175" s="37"/>
      <c r="W175" s="37"/>
      <c r="X175" s="37"/>
      <c r="Y175" s="37"/>
      <c r="Z175" s="37"/>
      <c r="AA175" s="37"/>
      <c r="AB175" s="37"/>
      <c r="AC175" s="37"/>
      <c r="AD175" s="37"/>
      <c r="AE175" s="37"/>
      <c r="AT175" s="16" t="s">
        <v>227</v>
      </c>
      <c r="AU175" s="16" t="s">
        <v>88</v>
      </c>
    </row>
    <row r="176" s="13" customFormat="1">
      <c r="A176" s="13"/>
      <c r="B176" s="228"/>
      <c r="C176" s="229"/>
      <c r="D176" s="230" t="s">
        <v>141</v>
      </c>
      <c r="E176" s="231" t="s">
        <v>1</v>
      </c>
      <c r="F176" s="232" t="s">
        <v>157</v>
      </c>
      <c r="G176" s="229"/>
      <c r="H176" s="233">
        <v>5.4450000000000003</v>
      </c>
      <c r="I176" s="234"/>
      <c r="J176" s="229"/>
      <c r="K176" s="229"/>
      <c r="L176" s="235"/>
      <c r="M176" s="236"/>
      <c r="N176" s="237"/>
      <c r="O176" s="237"/>
      <c r="P176" s="237"/>
      <c r="Q176" s="237"/>
      <c r="R176" s="237"/>
      <c r="S176" s="237"/>
      <c r="T176" s="238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239" t="s">
        <v>141</v>
      </c>
      <c r="AU176" s="239" t="s">
        <v>88</v>
      </c>
      <c r="AV176" s="13" t="s">
        <v>88</v>
      </c>
      <c r="AW176" s="13" t="s">
        <v>34</v>
      </c>
      <c r="AX176" s="13" t="s">
        <v>86</v>
      </c>
      <c r="AY176" s="239" t="s">
        <v>130</v>
      </c>
    </row>
    <row r="177" s="2" customFormat="1" ht="16.5" customHeight="1">
      <c r="A177" s="37"/>
      <c r="B177" s="38"/>
      <c r="C177" s="214" t="s">
        <v>229</v>
      </c>
      <c r="D177" s="214" t="s">
        <v>132</v>
      </c>
      <c r="E177" s="215" t="s">
        <v>230</v>
      </c>
      <c r="F177" s="216" t="s">
        <v>231</v>
      </c>
      <c r="G177" s="217" t="s">
        <v>146</v>
      </c>
      <c r="H177" s="218">
        <v>24.798999999999999</v>
      </c>
      <c r="I177" s="219"/>
      <c r="J177" s="220">
        <f>ROUND(I177*H177,2)</f>
        <v>0</v>
      </c>
      <c r="K177" s="221"/>
      <c r="L177" s="43"/>
      <c r="M177" s="222" t="s">
        <v>1</v>
      </c>
      <c r="N177" s="223" t="s">
        <v>43</v>
      </c>
      <c r="O177" s="90"/>
      <c r="P177" s="224">
        <f>O177*H177</f>
        <v>0</v>
      </c>
      <c r="Q177" s="224">
        <v>2.5018699999999998</v>
      </c>
      <c r="R177" s="224">
        <f>Q177*H177</f>
        <v>62.043874129999992</v>
      </c>
      <c r="S177" s="224">
        <v>0</v>
      </c>
      <c r="T177" s="225">
        <f>S177*H177</f>
        <v>0</v>
      </c>
      <c r="U177" s="37"/>
      <c r="V177" s="37"/>
      <c r="W177" s="37"/>
      <c r="X177" s="37"/>
      <c r="Y177" s="37"/>
      <c r="Z177" s="37"/>
      <c r="AA177" s="37"/>
      <c r="AB177" s="37"/>
      <c r="AC177" s="37"/>
      <c r="AD177" s="37"/>
      <c r="AE177" s="37"/>
      <c r="AR177" s="226" t="s">
        <v>136</v>
      </c>
      <c r="AT177" s="226" t="s">
        <v>132</v>
      </c>
      <c r="AU177" s="226" t="s">
        <v>88</v>
      </c>
      <c r="AY177" s="16" t="s">
        <v>130</v>
      </c>
      <c r="BE177" s="227">
        <f>IF(N177="základní",J177,0)</f>
        <v>0</v>
      </c>
      <c r="BF177" s="227">
        <f>IF(N177="snížená",J177,0)</f>
        <v>0</v>
      </c>
      <c r="BG177" s="227">
        <f>IF(N177="zákl. přenesená",J177,0)</f>
        <v>0</v>
      </c>
      <c r="BH177" s="227">
        <f>IF(N177="sníž. přenesená",J177,0)</f>
        <v>0</v>
      </c>
      <c r="BI177" s="227">
        <f>IF(N177="nulová",J177,0)</f>
        <v>0</v>
      </c>
      <c r="BJ177" s="16" t="s">
        <v>86</v>
      </c>
      <c r="BK177" s="227">
        <f>ROUND(I177*H177,2)</f>
        <v>0</v>
      </c>
      <c r="BL177" s="16" t="s">
        <v>136</v>
      </c>
      <c r="BM177" s="226" t="s">
        <v>232</v>
      </c>
    </row>
    <row r="178" s="13" customFormat="1">
      <c r="A178" s="13"/>
      <c r="B178" s="228"/>
      <c r="C178" s="229"/>
      <c r="D178" s="230" t="s">
        <v>141</v>
      </c>
      <c r="E178" s="231" t="s">
        <v>1</v>
      </c>
      <c r="F178" s="232" t="s">
        <v>158</v>
      </c>
      <c r="G178" s="229"/>
      <c r="H178" s="233">
        <v>12.206</v>
      </c>
      <c r="I178" s="234"/>
      <c r="J178" s="229"/>
      <c r="K178" s="229"/>
      <c r="L178" s="235"/>
      <c r="M178" s="236"/>
      <c r="N178" s="237"/>
      <c r="O178" s="237"/>
      <c r="P178" s="237"/>
      <c r="Q178" s="237"/>
      <c r="R178" s="237"/>
      <c r="S178" s="237"/>
      <c r="T178" s="238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239" t="s">
        <v>141</v>
      </c>
      <c r="AU178" s="239" t="s">
        <v>88</v>
      </c>
      <c r="AV178" s="13" t="s">
        <v>88</v>
      </c>
      <c r="AW178" s="13" t="s">
        <v>34</v>
      </c>
      <c r="AX178" s="13" t="s">
        <v>78</v>
      </c>
      <c r="AY178" s="239" t="s">
        <v>130</v>
      </c>
    </row>
    <row r="179" s="13" customFormat="1">
      <c r="A179" s="13"/>
      <c r="B179" s="228"/>
      <c r="C179" s="229"/>
      <c r="D179" s="230" t="s">
        <v>141</v>
      </c>
      <c r="E179" s="231" t="s">
        <v>1</v>
      </c>
      <c r="F179" s="232" t="s">
        <v>159</v>
      </c>
      <c r="G179" s="229"/>
      <c r="H179" s="233">
        <v>6.5</v>
      </c>
      <c r="I179" s="234"/>
      <c r="J179" s="229"/>
      <c r="K179" s="229"/>
      <c r="L179" s="235"/>
      <c r="M179" s="236"/>
      <c r="N179" s="237"/>
      <c r="O179" s="237"/>
      <c r="P179" s="237"/>
      <c r="Q179" s="237"/>
      <c r="R179" s="237"/>
      <c r="S179" s="237"/>
      <c r="T179" s="238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39" t="s">
        <v>141</v>
      </c>
      <c r="AU179" s="239" t="s">
        <v>88</v>
      </c>
      <c r="AV179" s="13" t="s">
        <v>88</v>
      </c>
      <c r="AW179" s="13" t="s">
        <v>34</v>
      </c>
      <c r="AX179" s="13" t="s">
        <v>78</v>
      </c>
      <c r="AY179" s="239" t="s">
        <v>130</v>
      </c>
    </row>
    <row r="180" s="13" customFormat="1">
      <c r="A180" s="13"/>
      <c r="B180" s="228"/>
      <c r="C180" s="229"/>
      <c r="D180" s="230" t="s">
        <v>141</v>
      </c>
      <c r="E180" s="231" t="s">
        <v>1</v>
      </c>
      <c r="F180" s="232" t="s">
        <v>233</v>
      </c>
      <c r="G180" s="229"/>
      <c r="H180" s="233">
        <v>3.903</v>
      </c>
      <c r="I180" s="234"/>
      <c r="J180" s="229"/>
      <c r="K180" s="229"/>
      <c r="L180" s="235"/>
      <c r="M180" s="236"/>
      <c r="N180" s="237"/>
      <c r="O180" s="237"/>
      <c r="P180" s="237"/>
      <c r="Q180" s="237"/>
      <c r="R180" s="237"/>
      <c r="S180" s="237"/>
      <c r="T180" s="238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239" t="s">
        <v>141</v>
      </c>
      <c r="AU180" s="239" t="s">
        <v>88</v>
      </c>
      <c r="AV180" s="13" t="s">
        <v>88</v>
      </c>
      <c r="AW180" s="13" t="s">
        <v>34</v>
      </c>
      <c r="AX180" s="13" t="s">
        <v>78</v>
      </c>
      <c r="AY180" s="239" t="s">
        <v>130</v>
      </c>
    </row>
    <row r="181" s="13" customFormat="1">
      <c r="A181" s="13"/>
      <c r="B181" s="228"/>
      <c r="C181" s="229"/>
      <c r="D181" s="230" t="s">
        <v>141</v>
      </c>
      <c r="E181" s="231" t="s">
        <v>1</v>
      </c>
      <c r="F181" s="232" t="s">
        <v>161</v>
      </c>
      <c r="G181" s="229"/>
      <c r="H181" s="233">
        <v>1.3500000000000001</v>
      </c>
      <c r="I181" s="234"/>
      <c r="J181" s="229"/>
      <c r="K181" s="229"/>
      <c r="L181" s="235"/>
      <c r="M181" s="236"/>
      <c r="N181" s="237"/>
      <c r="O181" s="237"/>
      <c r="P181" s="237"/>
      <c r="Q181" s="237"/>
      <c r="R181" s="237"/>
      <c r="S181" s="237"/>
      <c r="T181" s="238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239" t="s">
        <v>141</v>
      </c>
      <c r="AU181" s="239" t="s">
        <v>88</v>
      </c>
      <c r="AV181" s="13" t="s">
        <v>88</v>
      </c>
      <c r="AW181" s="13" t="s">
        <v>34</v>
      </c>
      <c r="AX181" s="13" t="s">
        <v>78</v>
      </c>
      <c r="AY181" s="239" t="s">
        <v>130</v>
      </c>
    </row>
    <row r="182" s="13" customFormat="1">
      <c r="A182" s="13"/>
      <c r="B182" s="228"/>
      <c r="C182" s="229"/>
      <c r="D182" s="230" t="s">
        <v>141</v>
      </c>
      <c r="E182" s="231" t="s">
        <v>1</v>
      </c>
      <c r="F182" s="232" t="s">
        <v>162</v>
      </c>
      <c r="G182" s="229"/>
      <c r="H182" s="233">
        <v>0.83999999999999997</v>
      </c>
      <c r="I182" s="234"/>
      <c r="J182" s="229"/>
      <c r="K182" s="229"/>
      <c r="L182" s="235"/>
      <c r="M182" s="236"/>
      <c r="N182" s="237"/>
      <c r="O182" s="237"/>
      <c r="P182" s="237"/>
      <c r="Q182" s="237"/>
      <c r="R182" s="237"/>
      <c r="S182" s="237"/>
      <c r="T182" s="238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239" t="s">
        <v>141</v>
      </c>
      <c r="AU182" s="239" t="s">
        <v>88</v>
      </c>
      <c r="AV182" s="13" t="s">
        <v>88</v>
      </c>
      <c r="AW182" s="13" t="s">
        <v>34</v>
      </c>
      <c r="AX182" s="13" t="s">
        <v>78</v>
      </c>
      <c r="AY182" s="239" t="s">
        <v>130</v>
      </c>
    </row>
    <row r="183" s="14" customFormat="1">
      <c r="A183" s="14"/>
      <c r="B183" s="240"/>
      <c r="C183" s="241"/>
      <c r="D183" s="230" t="s">
        <v>141</v>
      </c>
      <c r="E183" s="242" t="s">
        <v>1</v>
      </c>
      <c r="F183" s="243" t="s">
        <v>163</v>
      </c>
      <c r="G183" s="241"/>
      <c r="H183" s="244">
        <v>24.798999999999999</v>
      </c>
      <c r="I183" s="245"/>
      <c r="J183" s="241"/>
      <c r="K183" s="241"/>
      <c r="L183" s="246"/>
      <c r="M183" s="247"/>
      <c r="N183" s="248"/>
      <c r="O183" s="248"/>
      <c r="P183" s="248"/>
      <c r="Q183" s="248"/>
      <c r="R183" s="248"/>
      <c r="S183" s="248"/>
      <c r="T183" s="249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T183" s="250" t="s">
        <v>141</v>
      </c>
      <c r="AU183" s="250" t="s">
        <v>88</v>
      </c>
      <c r="AV183" s="14" t="s">
        <v>136</v>
      </c>
      <c r="AW183" s="14" t="s">
        <v>34</v>
      </c>
      <c r="AX183" s="14" t="s">
        <v>86</v>
      </c>
      <c r="AY183" s="250" t="s">
        <v>130</v>
      </c>
    </row>
    <row r="184" s="2" customFormat="1" ht="16.5" customHeight="1">
      <c r="A184" s="37"/>
      <c r="B184" s="38"/>
      <c r="C184" s="214" t="s">
        <v>234</v>
      </c>
      <c r="D184" s="214" t="s">
        <v>132</v>
      </c>
      <c r="E184" s="215" t="s">
        <v>235</v>
      </c>
      <c r="F184" s="216" t="s">
        <v>236</v>
      </c>
      <c r="G184" s="217" t="s">
        <v>135</v>
      </c>
      <c r="H184" s="218">
        <v>10.975</v>
      </c>
      <c r="I184" s="219"/>
      <c r="J184" s="220">
        <f>ROUND(I184*H184,2)</f>
        <v>0</v>
      </c>
      <c r="K184" s="221"/>
      <c r="L184" s="43"/>
      <c r="M184" s="222" t="s">
        <v>1</v>
      </c>
      <c r="N184" s="223" t="s">
        <v>43</v>
      </c>
      <c r="O184" s="90"/>
      <c r="P184" s="224">
        <f>O184*H184</f>
        <v>0</v>
      </c>
      <c r="Q184" s="224">
        <v>0.0026900000000000001</v>
      </c>
      <c r="R184" s="224">
        <f>Q184*H184</f>
        <v>0.02952275</v>
      </c>
      <c r="S184" s="224">
        <v>0</v>
      </c>
      <c r="T184" s="225">
        <f>S184*H184</f>
        <v>0</v>
      </c>
      <c r="U184" s="37"/>
      <c r="V184" s="37"/>
      <c r="W184" s="37"/>
      <c r="X184" s="37"/>
      <c r="Y184" s="37"/>
      <c r="Z184" s="37"/>
      <c r="AA184" s="37"/>
      <c r="AB184" s="37"/>
      <c r="AC184" s="37"/>
      <c r="AD184" s="37"/>
      <c r="AE184" s="37"/>
      <c r="AR184" s="226" t="s">
        <v>136</v>
      </c>
      <c r="AT184" s="226" t="s">
        <v>132</v>
      </c>
      <c r="AU184" s="226" t="s">
        <v>88</v>
      </c>
      <c r="AY184" s="16" t="s">
        <v>130</v>
      </c>
      <c r="BE184" s="227">
        <f>IF(N184="základní",J184,0)</f>
        <v>0</v>
      </c>
      <c r="BF184" s="227">
        <f>IF(N184="snížená",J184,0)</f>
        <v>0</v>
      </c>
      <c r="BG184" s="227">
        <f>IF(N184="zákl. přenesená",J184,0)</f>
        <v>0</v>
      </c>
      <c r="BH184" s="227">
        <f>IF(N184="sníž. přenesená",J184,0)</f>
        <v>0</v>
      </c>
      <c r="BI184" s="227">
        <f>IF(N184="nulová",J184,0)</f>
        <v>0</v>
      </c>
      <c r="BJ184" s="16" t="s">
        <v>86</v>
      </c>
      <c r="BK184" s="227">
        <f>ROUND(I184*H184,2)</f>
        <v>0</v>
      </c>
      <c r="BL184" s="16" t="s">
        <v>136</v>
      </c>
      <c r="BM184" s="226" t="s">
        <v>237</v>
      </c>
    </row>
    <row r="185" s="13" customFormat="1">
      <c r="A185" s="13"/>
      <c r="B185" s="228"/>
      <c r="C185" s="229"/>
      <c r="D185" s="230" t="s">
        <v>141</v>
      </c>
      <c r="E185" s="231" t="s">
        <v>1</v>
      </c>
      <c r="F185" s="232" t="s">
        <v>238</v>
      </c>
      <c r="G185" s="229"/>
      <c r="H185" s="233">
        <v>6.5999999999999996</v>
      </c>
      <c r="I185" s="234"/>
      <c r="J185" s="229"/>
      <c r="K185" s="229"/>
      <c r="L185" s="235"/>
      <c r="M185" s="236"/>
      <c r="N185" s="237"/>
      <c r="O185" s="237"/>
      <c r="P185" s="237"/>
      <c r="Q185" s="237"/>
      <c r="R185" s="237"/>
      <c r="S185" s="237"/>
      <c r="T185" s="238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239" t="s">
        <v>141</v>
      </c>
      <c r="AU185" s="239" t="s">
        <v>88</v>
      </c>
      <c r="AV185" s="13" t="s">
        <v>88</v>
      </c>
      <c r="AW185" s="13" t="s">
        <v>34</v>
      </c>
      <c r="AX185" s="13" t="s">
        <v>78</v>
      </c>
      <c r="AY185" s="239" t="s">
        <v>130</v>
      </c>
    </row>
    <row r="186" s="13" customFormat="1">
      <c r="A186" s="13"/>
      <c r="B186" s="228"/>
      <c r="C186" s="229"/>
      <c r="D186" s="230" t="s">
        <v>141</v>
      </c>
      <c r="E186" s="231" t="s">
        <v>1</v>
      </c>
      <c r="F186" s="232" t="s">
        <v>239</v>
      </c>
      <c r="G186" s="229"/>
      <c r="H186" s="233">
        <v>4.375</v>
      </c>
      <c r="I186" s="234"/>
      <c r="J186" s="229"/>
      <c r="K186" s="229"/>
      <c r="L186" s="235"/>
      <c r="M186" s="236"/>
      <c r="N186" s="237"/>
      <c r="O186" s="237"/>
      <c r="P186" s="237"/>
      <c r="Q186" s="237"/>
      <c r="R186" s="237"/>
      <c r="S186" s="237"/>
      <c r="T186" s="238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T186" s="239" t="s">
        <v>141</v>
      </c>
      <c r="AU186" s="239" t="s">
        <v>88</v>
      </c>
      <c r="AV186" s="13" t="s">
        <v>88</v>
      </c>
      <c r="AW186" s="13" t="s">
        <v>34</v>
      </c>
      <c r="AX186" s="13" t="s">
        <v>78</v>
      </c>
      <c r="AY186" s="239" t="s">
        <v>130</v>
      </c>
    </row>
    <row r="187" s="14" customFormat="1">
      <c r="A187" s="14"/>
      <c r="B187" s="240"/>
      <c r="C187" s="241"/>
      <c r="D187" s="230" t="s">
        <v>141</v>
      </c>
      <c r="E187" s="242" t="s">
        <v>1</v>
      </c>
      <c r="F187" s="243" t="s">
        <v>163</v>
      </c>
      <c r="G187" s="241"/>
      <c r="H187" s="244">
        <v>10.975</v>
      </c>
      <c r="I187" s="245"/>
      <c r="J187" s="241"/>
      <c r="K187" s="241"/>
      <c r="L187" s="246"/>
      <c r="M187" s="247"/>
      <c r="N187" s="248"/>
      <c r="O187" s="248"/>
      <c r="P187" s="248"/>
      <c r="Q187" s="248"/>
      <c r="R187" s="248"/>
      <c r="S187" s="248"/>
      <c r="T187" s="249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T187" s="250" t="s">
        <v>141</v>
      </c>
      <c r="AU187" s="250" t="s">
        <v>88</v>
      </c>
      <c r="AV187" s="14" t="s">
        <v>136</v>
      </c>
      <c r="AW187" s="14" t="s">
        <v>34</v>
      </c>
      <c r="AX187" s="14" t="s">
        <v>86</v>
      </c>
      <c r="AY187" s="250" t="s">
        <v>130</v>
      </c>
    </row>
    <row r="188" s="2" customFormat="1" ht="16.5" customHeight="1">
      <c r="A188" s="37"/>
      <c r="B188" s="38"/>
      <c r="C188" s="214" t="s">
        <v>7</v>
      </c>
      <c r="D188" s="214" t="s">
        <v>132</v>
      </c>
      <c r="E188" s="215" t="s">
        <v>240</v>
      </c>
      <c r="F188" s="216" t="s">
        <v>241</v>
      </c>
      <c r="G188" s="217" t="s">
        <v>135</v>
      </c>
      <c r="H188" s="218">
        <v>10.975</v>
      </c>
      <c r="I188" s="219"/>
      <c r="J188" s="220">
        <f>ROUND(I188*H188,2)</f>
        <v>0</v>
      </c>
      <c r="K188" s="221"/>
      <c r="L188" s="43"/>
      <c r="M188" s="222" t="s">
        <v>1</v>
      </c>
      <c r="N188" s="223" t="s">
        <v>43</v>
      </c>
      <c r="O188" s="90"/>
      <c r="P188" s="224">
        <f>O188*H188</f>
        <v>0</v>
      </c>
      <c r="Q188" s="224">
        <v>0</v>
      </c>
      <c r="R188" s="224">
        <f>Q188*H188</f>
        <v>0</v>
      </c>
      <c r="S188" s="224">
        <v>0</v>
      </c>
      <c r="T188" s="225">
        <f>S188*H188</f>
        <v>0</v>
      </c>
      <c r="U188" s="37"/>
      <c r="V188" s="37"/>
      <c r="W188" s="37"/>
      <c r="X188" s="37"/>
      <c r="Y188" s="37"/>
      <c r="Z188" s="37"/>
      <c r="AA188" s="37"/>
      <c r="AB188" s="37"/>
      <c r="AC188" s="37"/>
      <c r="AD188" s="37"/>
      <c r="AE188" s="37"/>
      <c r="AR188" s="226" t="s">
        <v>136</v>
      </c>
      <c r="AT188" s="226" t="s">
        <v>132</v>
      </c>
      <c r="AU188" s="226" t="s">
        <v>88</v>
      </c>
      <c r="AY188" s="16" t="s">
        <v>130</v>
      </c>
      <c r="BE188" s="227">
        <f>IF(N188="základní",J188,0)</f>
        <v>0</v>
      </c>
      <c r="BF188" s="227">
        <f>IF(N188="snížená",J188,0)</f>
        <v>0</v>
      </c>
      <c r="BG188" s="227">
        <f>IF(N188="zákl. přenesená",J188,0)</f>
        <v>0</v>
      </c>
      <c r="BH188" s="227">
        <f>IF(N188="sníž. přenesená",J188,0)</f>
        <v>0</v>
      </c>
      <c r="BI188" s="227">
        <f>IF(N188="nulová",J188,0)</f>
        <v>0</v>
      </c>
      <c r="BJ188" s="16" t="s">
        <v>86</v>
      </c>
      <c r="BK188" s="227">
        <f>ROUND(I188*H188,2)</f>
        <v>0</v>
      </c>
      <c r="BL188" s="16" t="s">
        <v>136</v>
      </c>
      <c r="BM188" s="226" t="s">
        <v>242</v>
      </c>
    </row>
    <row r="189" s="2" customFormat="1" ht="33" customHeight="1">
      <c r="A189" s="37"/>
      <c r="B189" s="38"/>
      <c r="C189" s="214" t="s">
        <v>243</v>
      </c>
      <c r="D189" s="214" t="s">
        <v>132</v>
      </c>
      <c r="E189" s="215" t="s">
        <v>244</v>
      </c>
      <c r="F189" s="216" t="s">
        <v>245</v>
      </c>
      <c r="G189" s="217" t="s">
        <v>135</v>
      </c>
      <c r="H189" s="218">
        <v>15.504</v>
      </c>
      <c r="I189" s="219"/>
      <c r="J189" s="220">
        <f>ROUND(I189*H189,2)</f>
        <v>0</v>
      </c>
      <c r="K189" s="221"/>
      <c r="L189" s="43"/>
      <c r="M189" s="222" t="s">
        <v>1</v>
      </c>
      <c r="N189" s="223" t="s">
        <v>43</v>
      </c>
      <c r="O189" s="90"/>
      <c r="P189" s="224">
        <f>O189*H189</f>
        <v>0</v>
      </c>
      <c r="Q189" s="224">
        <v>0.73558000000000001</v>
      </c>
      <c r="R189" s="224">
        <f>Q189*H189</f>
        <v>11.40443232</v>
      </c>
      <c r="S189" s="224">
        <v>0</v>
      </c>
      <c r="T189" s="225">
        <f>S189*H189</f>
        <v>0</v>
      </c>
      <c r="U189" s="37"/>
      <c r="V189" s="37"/>
      <c r="W189" s="37"/>
      <c r="X189" s="37"/>
      <c r="Y189" s="37"/>
      <c r="Z189" s="37"/>
      <c r="AA189" s="37"/>
      <c r="AB189" s="37"/>
      <c r="AC189" s="37"/>
      <c r="AD189" s="37"/>
      <c r="AE189" s="37"/>
      <c r="AR189" s="226" t="s">
        <v>136</v>
      </c>
      <c r="AT189" s="226" t="s">
        <v>132</v>
      </c>
      <c r="AU189" s="226" t="s">
        <v>88</v>
      </c>
      <c r="AY189" s="16" t="s">
        <v>130</v>
      </c>
      <c r="BE189" s="227">
        <f>IF(N189="základní",J189,0)</f>
        <v>0</v>
      </c>
      <c r="BF189" s="227">
        <f>IF(N189="snížená",J189,0)</f>
        <v>0</v>
      </c>
      <c r="BG189" s="227">
        <f>IF(N189="zákl. přenesená",J189,0)</f>
        <v>0</v>
      </c>
      <c r="BH189" s="227">
        <f>IF(N189="sníž. přenesená",J189,0)</f>
        <v>0</v>
      </c>
      <c r="BI189" s="227">
        <f>IF(N189="nulová",J189,0)</f>
        <v>0</v>
      </c>
      <c r="BJ189" s="16" t="s">
        <v>86</v>
      </c>
      <c r="BK189" s="227">
        <f>ROUND(I189*H189,2)</f>
        <v>0</v>
      </c>
      <c r="BL189" s="16" t="s">
        <v>136</v>
      </c>
      <c r="BM189" s="226" t="s">
        <v>246</v>
      </c>
    </row>
    <row r="190" s="13" customFormat="1">
      <c r="A190" s="13"/>
      <c r="B190" s="228"/>
      <c r="C190" s="229"/>
      <c r="D190" s="230" t="s">
        <v>141</v>
      </c>
      <c r="E190" s="231" t="s">
        <v>1</v>
      </c>
      <c r="F190" s="232" t="s">
        <v>247</v>
      </c>
      <c r="G190" s="229"/>
      <c r="H190" s="233">
        <v>12.804</v>
      </c>
      <c r="I190" s="234"/>
      <c r="J190" s="229"/>
      <c r="K190" s="229"/>
      <c r="L190" s="235"/>
      <c r="M190" s="236"/>
      <c r="N190" s="237"/>
      <c r="O190" s="237"/>
      <c r="P190" s="237"/>
      <c r="Q190" s="237"/>
      <c r="R190" s="237"/>
      <c r="S190" s="237"/>
      <c r="T190" s="238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239" t="s">
        <v>141</v>
      </c>
      <c r="AU190" s="239" t="s">
        <v>88</v>
      </c>
      <c r="AV190" s="13" t="s">
        <v>88</v>
      </c>
      <c r="AW190" s="13" t="s">
        <v>34</v>
      </c>
      <c r="AX190" s="13" t="s">
        <v>78</v>
      </c>
      <c r="AY190" s="239" t="s">
        <v>130</v>
      </c>
    </row>
    <row r="191" s="13" customFormat="1">
      <c r="A191" s="13"/>
      <c r="B191" s="228"/>
      <c r="C191" s="229"/>
      <c r="D191" s="230" t="s">
        <v>141</v>
      </c>
      <c r="E191" s="231" t="s">
        <v>1</v>
      </c>
      <c r="F191" s="232" t="s">
        <v>248</v>
      </c>
      <c r="G191" s="229"/>
      <c r="H191" s="233">
        <v>2.7000000000000002</v>
      </c>
      <c r="I191" s="234"/>
      <c r="J191" s="229"/>
      <c r="K191" s="229"/>
      <c r="L191" s="235"/>
      <c r="M191" s="236"/>
      <c r="N191" s="237"/>
      <c r="O191" s="237"/>
      <c r="P191" s="237"/>
      <c r="Q191" s="237"/>
      <c r="R191" s="237"/>
      <c r="S191" s="237"/>
      <c r="T191" s="238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239" t="s">
        <v>141</v>
      </c>
      <c r="AU191" s="239" t="s">
        <v>88</v>
      </c>
      <c r="AV191" s="13" t="s">
        <v>88</v>
      </c>
      <c r="AW191" s="13" t="s">
        <v>34</v>
      </c>
      <c r="AX191" s="13" t="s">
        <v>78</v>
      </c>
      <c r="AY191" s="239" t="s">
        <v>130</v>
      </c>
    </row>
    <row r="192" s="14" customFormat="1">
      <c r="A192" s="14"/>
      <c r="B192" s="240"/>
      <c r="C192" s="241"/>
      <c r="D192" s="230" t="s">
        <v>141</v>
      </c>
      <c r="E192" s="242" t="s">
        <v>1</v>
      </c>
      <c r="F192" s="243" t="s">
        <v>163</v>
      </c>
      <c r="G192" s="241"/>
      <c r="H192" s="244">
        <v>15.504</v>
      </c>
      <c r="I192" s="245"/>
      <c r="J192" s="241"/>
      <c r="K192" s="241"/>
      <c r="L192" s="246"/>
      <c r="M192" s="247"/>
      <c r="N192" s="248"/>
      <c r="O192" s="248"/>
      <c r="P192" s="248"/>
      <c r="Q192" s="248"/>
      <c r="R192" s="248"/>
      <c r="S192" s="248"/>
      <c r="T192" s="249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T192" s="250" t="s">
        <v>141</v>
      </c>
      <c r="AU192" s="250" t="s">
        <v>88</v>
      </c>
      <c r="AV192" s="14" t="s">
        <v>136</v>
      </c>
      <c r="AW192" s="14" t="s">
        <v>34</v>
      </c>
      <c r="AX192" s="14" t="s">
        <v>86</v>
      </c>
      <c r="AY192" s="250" t="s">
        <v>130</v>
      </c>
    </row>
    <row r="193" s="12" customFormat="1" ht="22.8" customHeight="1">
      <c r="A193" s="12"/>
      <c r="B193" s="198"/>
      <c r="C193" s="199"/>
      <c r="D193" s="200" t="s">
        <v>77</v>
      </c>
      <c r="E193" s="212" t="s">
        <v>143</v>
      </c>
      <c r="F193" s="212" t="s">
        <v>249</v>
      </c>
      <c r="G193" s="199"/>
      <c r="H193" s="199"/>
      <c r="I193" s="202"/>
      <c r="J193" s="213">
        <f>BK193</f>
        <v>0</v>
      </c>
      <c r="K193" s="199"/>
      <c r="L193" s="204"/>
      <c r="M193" s="205"/>
      <c r="N193" s="206"/>
      <c r="O193" s="206"/>
      <c r="P193" s="207">
        <f>SUM(P194:P216)</f>
        <v>0</v>
      </c>
      <c r="Q193" s="206"/>
      <c r="R193" s="207">
        <f>SUM(R194:R216)</f>
        <v>18.951181739999999</v>
      </c>
      <c r="S193" s="206"/>
      <c r="T193" s="208">
        <f>SUM(T194:T216)</f>
        <v>0</v>
      </c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R193" s="209" t="s">
        <v>86</v>
      </c>
      <c r="AT193" s="210" t="s">
        <v>77</v>
      </c>
      <c r="AU193" s="210" t="s">
        <v>86</v>
      </c>
      <c r="AY193" s="209" t="s">
        <v>130</v>
      </c>
      <c r="BK193" s="211">
        <f>SUM(BK194:BK216)</f>
        <v>0</v>
      </c>
    </row>
    <row r="194" s="2" customFormat="1" ht="37.8" customHeight="1">
      <c r="A194" s="37"/>
      <c r="B194" s="38"/>
      <c r="C194" s="214" t="s">
        <v>250</v>
      </c>
      <c r="D194" s="214" t="s">
        <v>132</v>
      </c>
      <c r="E194" s="215" t="s">
        <v>251</v>
      </c>
      <c r="F194" s="216" t="s">
        <v>252</v>
      </c>
      <c r="G194" s="217" t="s">
        <v>253</v>
      </c>
      <c r="H194" s="218">
        <v>180</v>
      </c>
      <c r="I194" s="219"/>
      <c r="J194" s="220">
        <f>ROUND(I194*H194,2)</f>
        <v>0</v>
      </c>
      <c r="K194" s="221"/>
      <c r="L194" s="43"/>
      <c r="M194" s="222" t="s">
        <v>1</v>
      </c>
      <c r="N194" s="223" t="s">
        <v>43</v>
      </c>
      <c r="O194" s="90"/>
      <c r="P194" s="224">
        <f>O194*H194</f>
        <v>0</v>
      </c>
      <c r="Q194" s="224">
        <v>0.089999999999999997</v>
      </c>
      <c r="R194" s="224">
        <f>Q194*H194</f>
        <v>16.199999999999999</v>
      </c>
      <c r="S194" s="224">
        <v>0</v>
      </c>
      <c r="T194" s="225">
        <f>S194*H194</f>
        <v>0</v>
      </c>
      <c r="U194" s="37"/>
      <c r="V194" s="37"/>
      <c r="W194" s="37"/>
      <c r="X194" s="37"/>
      <c r="Y194" s="37"/>
      <c r="Z194" s="37"/>
      <c r="AA194" s="37"/>
      <c r="AB194" s="37"/>
      <c r="AC194" s="37"/>
      <c r="AD194" s="37"/>
      <c r="AE194" s="37"/>
      <c r="AR194" s="226" t="s">
        <v>136</v>
      </c>
      <c r="AT194" s="226" t="s">
        <v>132</v>
      </c>
      <c r="AU194" s="226" t="s">
        <v>88</v>
      </c>
      <c r="AY194" s="16" t="s">
        <v>130</v>
      </c>
      <c r="BE194" s="227">
        <f>IF(N194="základní",J194,0)</f>
        <v>0</v>
      </c>
      <c r="BF194" s="227">
        <f>IF(N194="snížená",J194,0)</f>
        <v>0</v>
      </c>
      <c r="BG194" s="227">
        <f>IF(N194="zákl. přenesená",J194,0)</f>
        <v>0</v>
      </c>
      <c r="BH194" s="227">
        <f>IF(N194="sníž. přenesená",J194,0)</f>
        <v>0</v>
      </c>
      <c r="BI194" s="227">
        <f>IF(N194="nulová",J194,0)</f>
        <v>0</v>
      </c>
      <c r="BJ194" s="16" t="s">
        <v>86</v>
      </c>
      <c r="BK194" s="227">
        <f>ROUND(I194*H194,2)</f>
        <v>0</v>
      </c>
      <c r="BL194" s="16" t="s">
        <v>136</v>
      </c>
      <c r="BM194" s="226" t="s">
        <v>254</v>
      </c>
    </row>
    <row r="195" s="2" customFormat="1">
      <c r="A195" s="37"/>
      <c r="B195" s="38"/>
      <c r="C195" s="39"/>
      <c r="D195" s="230" t="s">
        <v>227</v>
      </c>
      <c r="E195" s="39"/>
      <c r="F195" s="262" t="s">
        <v>255</v>
      </c>
      <c r="G195" s="39"/>
      <c r="H195" s="39"/>
      <c r="I195" s="263"/>
      <c r="J195" s="39"/>
      <c r="K195" s="39"/>
      <c r="L195" s="43"/>
      <c r="M195" s="264"/>
      <c r="N195" s="265"/>
      <c r="O195" s="90"/>
      <c r="P195" s="90"/>
      <c r="Q195" s="90"/>
      <c r="R195" s="90"/>
      <c r="S195" s="90"/>
      <c r="T195" s="91"/>
      <c r="U195" s="37"/>
      <c r="V195" s="37"/>
      <c r="W195" s="37"/>
      <c r="X195" s="37"/>
      <c r="Y195" s="37"/>
      <c r="Z195" s="37"/>
      <c r="AA195" s="37"/>
      <c r="AB195" s="37"/>
      <c r="AC195" s="37"/>
      <c r="AD195" s="37"/>
      <c r="AE195" s="37"/>
      <c r="AT195" s="16" t="s">
        <v>227</v>
      </c>
      <c r="AU195" s="16" t="s">
        <v>88</v>
      </c>
    </row>
    <row r="196" s="13" customFormat="1">
      <c r="A196" s="13"/>
      <c r="B196" s="228"/>
      <c r="C196" s="229"/>
      <c r="D196" s="230" t="s">
        <v>141</v>
      </c>
      <c r="E196" s="231" t="s">
        <v>1</v>
      </c>
      <c r="F196" s="232" t="s">
        <v>256</v>
      </c>
      <c r="G196" s="229"/>
      <c r="H196" s="233">
        <v>60</v>
      </c>
      <c r="I196" s="234"/>
      <c r="J196" s="229"/>
      <c r="K196" s="229"/>
      <c r="L196" s="235"/>
      <c r="M196" s="236"/>
      <c r="N196" s="237"/>
      <c r="O196" s="237"/>
      <c r="P196" s="237"/>
      <c r="Q196" s="237"/>
      <c r="R196" s="237"/>
      <c r="S196" s="237"/>
      <c r="T196" s="238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239" t="s">
        <v>141</v>
      </c>
      <c r="AU196" s="239" t="s">
        <v>88</v>
      </c>
      <c r="AV196" s="13" t="s">
        <v>88</v>
      </c>
      <c r="AW196" s="13" t="s">
        <v>34</v>
      </c>
      <c r="AX196" s="13" t="s">
        <v>78</v>
      </c>
      <c r="AY196" s="239" t="s">
        <v>130</v>
      </c>
    </row>
    <row r="197" s="13" customFormat="1">
      <c r="A197" s="13"/>
      <c r="B197" s="228"/>
      <c r="C197" s="229"/>
      <c r="D197" s="230" t="s">
        <v>141</v>
      </c>
      <c r="E197" s="231" t="s">
        <v>1</v>
      </c>
      <c r="F197" s="232" t="s">
        <v>257</v>
      </c>
      <c r="G197" s="229"/>
      <c r="H197" s="233">
        <v>120</v>
      </c>
      <c r="I197" s="234"/>
      <c r="J197" s="229"/>
      <c r="K197" s="229"/>
      <c r="L197" s="235"/>
      <c r="M197" s="236"/>
      <c r="N197" s="237"/>
      <c r="O197" s="237"/>
      <c r="P197" s="237"/>
      <c r="Q197" s="237"/>
      <c r="R197" s="237"/>
      <c r="S197" s="237"/>
      <c r="T197" s="238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239" t="s">
        <v>141</v>
      </c>
      <c r="AU197" s="239" t="s">
        <v>88</v>
      </c>
      <c r="AV197" s="13" t="s">
        <v>88</v>
      </c>
      <c r="AW197" s="13" t="s">
        <v>34</v>
      </c>
      <c r="AX197" s="13" t="s">
        <v>78</v>
      </c>
      <c r="AY197" s="239" t="s">
        <v>130</v>
      </c>
    </row>
    <row r="198" s="14" customFormat="1">
      <c r="A198" s="14"/>
      <c r="B198" s="240"/>
      <c r="C198" s="241"/>
      <c r="D198" s="230" t="s">
        <v>141</v>
      </c>
      <c r="E198" s="242" t="s">
        <v>1</v>
      </c>
      <c r="F198" s="243" t="s">
        <v>163</v>
      </c>
      <c r="G198" s="241"/>
      <c r="H198" s="244">
        <v>180</v>
      </c>
      <c r="I198" s="245"/>
      <c r="J198" s="241"/>
      <c r="K198" s="241"/>
      <c r="L198" s="246"/>
      <c r="M198" s="247"/>
      <c r="N198" s="248"/>
      <c r="O198" s="248"/>
      <c r="P198" s="248"/>
      <c r="Q198" s="248"/>
      <c r="R198" s="248"/>
      <c r="S198" s="248"/>
      <c r="T198" s="249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T198" s="250" t="s">
        <v>141</v>
      </c>
      <c r="AU198" s="250" t="s">
        <v>88</v>
      </c>
      <c r="AV198" s="14" t="s">
        <v>136</v>
      </c>
      <c r="AW198" s="14" t="s">
        <v>34</v>
      </c>
      <c r="AX198" s="14" t="s">
        <v>86</v>
      </c>
      <c r="AY198" s="250" t="s">
        <v>130</v>
      </c>
    </row>
    <row r="199" s="2" customFormat="1" ht="16.5" customHeight="1">
      <c r="A199" s="37"/>
      <c r="B199" s="38"/>
      <c r="C199" s="214" t="s">
        <v>258</v>
      </c>
      <c r="D199" s="214" t="s">
        <v>132</v>
      </c>
      <c r="E199" s="215" t="s">
        <v>259</v>
      </c>
      <c r="F199" s="216" t="s">
        <v>260</v>
      </c>
      <c r="G199" s="217" t="s">
        <v>146</v>
      </c>
      <c r="H199" s="218">
        <v>0.27000000000000002</v>
      </c>
      <c r="I199" s="219"/>
      <c r="J199" s="220">
        <f>ROUND(I199*H199,2)</f>
        <v>0</v>
      </c>
      <c r="K199" s="221"/>
      <c r="L199" s="43"/>
      <c r="M199" s="222" t="s">
        <v>1</v>
      </c>
      <c r="N199" s="223" t="s">
        <v>43</v>
      </c>
      <c r="O199" s="90"/>
      <c r="P199" s="224">
        <f>O199*H199</f>
        <v>0</v>
      </c>
      <c r="Q199" s="224">
        <v>1.6285000000000001</v>
      </c>
      <c r="R199" s="224">
        <f>Q199*H199</f>
        <v>0.43969500000000006</v>
      </c>
      <c r="S199" s="224">
        <v>0</v>
      </c>
      <c r="T199" s="225">
        <f>S199*H199</f>
        <v>0</v>
      </c>
      <c r="U199" s="37"/>
      <c r="V199" s="37"/>
      <c r="W199" s="37"/>
      <c r="X199" s="37"/>
      <c r="Y199" s="37"/>
      <c r="Z199" s="37"/>
      <c r="AA199" s="37"/>
      <c r="AB199" s="37"/>
      <c r="AC199" s="37"/>
      <c r="AD199" s="37"/>
      <c r="AE199" s="37"/>
      <c r="AR199" s="226" t="s">
        <v>136</v>
      </c>
      <c r="AT199" s="226" t="s">
        <v>132</v>
      </c>
      <c r="AU199" s="226" t="s">
        <v>88</v>
      </c>
      <c r="AY199" s="16" t="s">
        <v>130</v>
      </c>
      <c r="BE199" s="227">
        <f>IF(N199="základní",J199,0)</f>
        <v>0</v>
      </c>
      <c r="BF199" s="227">
        <f>IF(N199="snížená",J199,0)</f>
        <v>0</v>
      </c>
      <c r="BG199" s="227">
        <f>IF(N199="zákl. přenesená",J199,0)</f>
        <v>0</v>
      </c>
      <c r="BH199" s="227">
        <f>IF(N199="sníž. přenesená",J199,0)</f>
        <v>0</v>
      </c>
      <c r="BI199" s="227">
        <f>IF(N199="nulová",J199,0)</f>
        <v>0</v>
      </c>
      <c r="BJ199" s="16" t="s">
        <v>86</v>
      </c>
      <c r="BK199" s="227">
        <f>ROUND(I199*H199,2)</f>
        <v>0</v>
      </c>
      <c r="BL199" s="16" t="s">
        <v>136</v>
      </c>
      <c r="BM199" s="226" t="s">
        <v>261</v>
      </c>
    </row>
    <row r="200" s="13" customFormat="1">
      <c r="A200" s="13"/>
      <c r="B200" s="228"/>
      <c r="C200" s="229"/>
      <c r="D200" s="230" t="s">
        <v>141</v>
      </c>
      <c r="E200" s="231" t="s">
        <v>1</v>
      </c>
      <c r="F200" s="232" t="s">
        <v>262</v>
      </c>
      <c r="G200" s="229"/>
      <c r="H200" s="233">
        <v>0.27000000000000002</v>
      </c>
      <c r="I200" s="234"/>
      <c r="J200" s="229"/>
      <c r="K200" s="229"/>
      <c r="L200" s="235"/>
      <c r="M200" s="236"/>
      <c r="N200" s="237"/>
      <c r="O200" s="237"/>
      <c r="P200" s="237"/>
      <c r="Q200" s="237"/>
      <c r="R200" s="237"/>
      <c r="S200" s="237"/>
      <c r="T200" s="238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T200" s="239" t="s">
        <v>141</v>
      </c>
      <c r="AU200" s="239" t="s">
        <v>88</v>
      </c>
      <c r="AV200" s="13" t="s">
        <v>88</v>
      </c>
      <c r="AW200" s="13" t="s">
        <v>34</v>
      </c>
      <c r="AX200" s="13" t="s">
        <v>86</v>
      </c>
      <c r="AY200" s="239" t="s">
        <v>130</v>
      </c>
    </row>
    <row r="201" s="2" customFormat="1" ht="24.15" customHeight="1">
      <c r="A201" s="37"/>
      <c r="B201" s="38"/>
      <c r="C201" s="214" t="s">
        <v>263</v>
      </c>
      <c r="D201" s="214" t="s">
        <v>132</v>
      </c>
      <c r="E201" s="215" t="s">
        <v>264</v>
      </c>
      <c r="F201" s="216" t="s">
        <v>265</v>
      </c>
      <c r="G201" s="217" t="s">
        <v>253</v>
      </c>
      <c r="H201" s="218">
        <v>2</v>
      </c>
      <c r="I201" s="219"/>
      <c r="J201" s="220">
        <f>ROUND(I201*H201,2)</f>
        <v>0</v>
      </c>
      <c r="K201" s="221"/>
      <c r="L201" s="43"/>
      <c r="M201" s="222" t="s">
        <v>1</v>
      </c>
      <c r="N201" s="223" t="s">
        <v>43</v>
      </c>
      <c r="O201" s="90"/>
      <c r="P201" s="224">
        <f>O201*H201</f>
        <v>0</v>
      </c>
      <c r="Q201" s="224">
        <v>0.0046800000000000001</v>
      </c>
      <c r="R201" s="224">
        <f>Q201*H201</f>
        <v>0.0093600000000000003</v>
      </c>
      <c r="S201" s="224">
        <v>0</v>
      </c>
      <c r="T201" s="225">
        <f>S201*H201</f>
        <v>0</v>
      </c>
      <c r="U201" s="37"/>
      <c r="V201" s="37"/>
      <c r="W201" s="37"/>
      <c r="X201" s="37"/>
      <c r="Y201" s="37"/>
      <c r="Z201" s="37"/>
      <c r="AA201" s="37"/>
      <c r="AB201" s="37"/>
      <c r="AC201" s="37"/>
      <c r="AD201" s="37"/>
      <c r="AE201" s="37"/>
      <c r="AR201" s="226" t="s">
        <v>136</v>
      </c>
      <c r="AT201" s="226" t="s">
        <v>132</v>
      </c>
      <c r="AU201" s="226" t="s">
        <v>88</v>
      </c>
      <c r="AY201" s="16" t="s">
        <v>130</v>
      </c>
      <c r="BE201" s="227">
        <f>IF(N201="základní",J201,0)</f>
        <v>0</v>
      </c>
      <c r="BF201" s="227">
        <f>IF(N201="snížená",J201,0)</f>
        <v>0</v>
      </c>
      <c r="BG201" s="227">
        <f>IF(N201="zákl. přenesená",J201,0)</f>
        <v>0</v>
      </c>
      <c r="BH201" s="227">
        <f>IF(N201="sníž. přenesená",J201,0)</f>
        <v>0</v>
      </c>
      <c r="BI201" s="227">
        <f>IF(N201="nulová",J201,0)</f>
        <v>0</v>
      </c>
      <c r="BJ201" s="16" t="s">
        <v>86</v>
      </c>
      <c r="BK201" s="227">
        <f>ROUND(I201*H201,2)</f>
        <v>0</v>
      </c>
      <c r="BL201" s="16" t="s">
        <v>136</v>
      </c>
      <c r="BM201" s="226" t="s">
        <v>266</v>
      </c>
    </row>
    <row r="202" s="13" customFormat="1">
      <c r="A202" s="13"/>
      <c r="B202" s="228"/>
      <c r="C202" s="229"/>
      <c r="D202" s="230" t="s">
        <v>141</v>
      </c>
      <c r="E202" s="231" t="s">
        <v>1</v>
      </c>
      <c r="F202" s="232" t="s">
        <v>267</v>
      </c>
      <c r="G202" s="229"/>
      <c r="H202" s="233">
        <v>2</v>
      </c>
      <c r="I202" s="234"/>
      <c r="J202" s="229"/>
      <c r="K202" s="229"/>
      <c r="L202" s="235"/>
      <c r="M202" s="236"/>
      <c r="N202" s="237"/>
      <c r="O202" s="237"/>
      <c r="P202" s="237"/>
      <c r="Q202" s="237"/>
      <c r="R202" s="237"/>
      <c r="S202" s="237"/>
      <c r="T202" s="238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239" t="s">
        <v>141</v>
      </c>
      <c r="AU202" s="239" t="s">
        <v>88</v>
      </c>
      <c r="AV202" s="13" t="s">
        <v>88</v>
      </c>
      <c r="AW202" s="13" t="s">
        <v>34</v>
      </c>
      <c r="AX202" s="13" t="s">
        <v>86</v>
      </c>
      <c r="AY202" s="239" t="s">
        <v>130</v>
      </c>
    </row>
    <row r="203" s="2" customFormat="1" ht="24.15" customHeight="1">
      <c r="A203" s="37"/>
      <c r="B203" s="38"/>
      <c r="C203" s="251" t="s">
        <v>268</v>
      </c>
      <c r="D203" s="251" t="s">
        <v>186</v>
      </c>
      <c r="E203" s="252" t="s">
        <v>269</v>
      </c>
      <c r="F203" s="253" t="s">
        <v>270</v>
      </c>
      <c r="G203" s="254" t="s">
        <v>253</v>
      </c>
      <c r="H203" s="255">
        <v>2</v>
      </c>
      <c r="I203" s="256"/>
      <c r="J203" s="257">
        <f>ROUND(I203*H203,2)</f>
        <v>0</v>
      </c>
      <c r="K203" s="258"/>
      <c r="L203" s="259"/>
      <c r="M203" s="260" t="s">
        <v>1</v>
      </c>
      <c r="N203" s="261" t="s">
        <v>43</v>
      </c>
      <c r="O203" s="90"/>
      <c r="P203" s="224">
        <f>O203*H203</f>
        <v>0</v>
      </c>
      <c r="Q203" s="224">
        <v>0.0028</v>
      </c>
      <c r="R203" s="224">
        <f>Q203*H203</f>
        <v>0.0055999999999999999</v>
      </c>
      <c r="S203" s="224">
        <v>0</v>
      </c>
      <c r="T203" s="225">
        <f>S203*H203</f>
        <v>0</v>
      </c>
      <c r="U203" s="37"/>
      <c r="V203" s="37"/>
      <c r="W203" s="37"/>
      <c r="X203" s="37"/>
      <c r="Y203" s="37"/>
      <c r="Z203" s="37"/>
      <c r="AA203" s="37"/>
      <c r="AB203" s="37"/>
      <c r="AC203" s="37"/>
      <c r="AD203" s="37"/>
      <c r="AE203" s="37"/>
      <c r="AR203" s="226" t="s">
        <v>174</v>
      </c>
      <c r="AT203" s="226" t="s">
        <v>186</v>
      </c>
      <c r="AU203" s="226" t="s">
        <v>88</v>
      </c>
      <c r="AY203" s="16" t="s">
        <v>130</v>
      </c>
      <c r="BE203" s="227">
        <f>IF(N203="základní",J203,0)</f>
        <v>0</v>
      </c>
      <c r="BF203" s="227">
        <f>IF(N203="snížená",J203,0)</f>
        <v>0</v>
      </c>
      <c r="BG203" s="227">
        <f>IF(N203="zákl. přenesená",J203,0)</f>
        <v>0</v>
      </c>
      <c r="BH203" s="227">
        <f>IF(N203="sníž. přenesená",J203,0)</f>
        <v>0</v>
      </c>
      <c r="BI203" s="227">
        <f>IF(N203="nulová",J203,0)</f>
        <v>0</v>
      </c>
      <c r="BJ203" s="16" t="s">
        <v>86</v>
      </c>
      <c r="BK203" s="227">
        <f>ROUND(I203*H203,2)</f>
        <v>0</v>
      </c>
      <c r="BL203" s="16" t="s">
        <v>136</v>
      </c>
      <c r="BM203" s="226" t="s">
        <v>271</v>
      </c>
    </row>
    <row r="204" s="13" customFormat="1">
      <c r="A204" s="13"/>
      <c r="B204" s="228"/>
      <c r="C204" s="229"/>
      <c r="D204" s="230" t="s">
        <v>141</v>
      </c>
      <c r="E204" s="231" t="s">
        <v>1</v>
      </c>
      <c r="F204" s="232" t="s">
        <v>272</v>
      </c>
      <c r="G204" s="229"/>
      <c r="H204" s="233">
        <v>2</v>
      </c>
      <c r="I204" s="234"/>
      <c r="J204" s="229"/>
      <c r="K204" s="229"/>
      <c r="L204" s="235"/>
      <c r="M204" s="236"/>
      <c r="N204" s="237"/>
      <c r="O204" s="237"/>
      <c r="P204" s="237"/>
      <c r="Q204" s="237"/>
      <c r="R204" s="237"/>
      <c r="S204" s="237"/>
      <c r="T204" s="238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T204" s="239" t="s">
        <v>141</v>
      </c>
      <c r="AU204" s="239" t="s">
        <v>88</v>
      </c>
      <c r="AV204" s="13" t="s">
        <v>88</v>
      </c>
      <c r="AW204" s="13" t="s">
        <v>34</v>
      </c>
      <c r="AX204" s="13" t="s">
        <v>86</v>
      </c>
      <c r="AY204" s="239" t="s">
        <v>130</v>
      </c>
    </row>
    <row r="205" s="2" customFormat="1" ht="24.15" customHeight="1">
      <c r="A205" s="37"/>
      <c r="B205" s="38"/>
      <c r="C205" s="214" t="s">
        <v>273</v>
      </c>
      <c r="D205" s="214" t="s">
        <v>132</v>
      </c>
      <c r="E205" s="215" t="s">
        <v>274</v>
      </c>
      <c r="F205" s="216" t="s">
        <v>275</v>
      </c>
      <c r="G205" s="217" t="s">
        <v>276</v>
      </c>
      <c r="H205" s="218">
        <v>1</v>
      </c>
      <c r="I205" s="219"/>
      <c r="J205" s="220">
        <f>ROUND(I205*H205,2)</f>
        <v>0</v>
      </c>
      <c r="K205" s="221"/>
      <c r="L205" s="43"/>
      <c r="M205" s="222" t="s">
        <v>1</v>
      </c>
      <c r="N205" s="223" t="s">
        <v>43</v>
      </c>
      <c r="O205" s="90"/>
      <c r="P205" s="224">
        <f>O205*H205</f>
        <v>0</v>
      </c>
      <c r="Q205" s="224">
        <v>0</v>
      </c>
      <c r="R205" s="224">
        <f>Q205*H205</f>
        <v>0</v>
      </c>
      <c r="S205" s="224">
        <v>0</v>
      </c>
      <c r="T205" s="225">
        <f>S205*H205</f>
        <v>0</v>
      </c>
      <c r="U205" s="37"/>
      <c r="V205" s="37"/>
      <c r="W205" s="37"/>
      <c r="X205" s="37"/>
      <c r="Y205" s="37"/>
      <c r="Z205" s="37"/>
      <c r="AA205" s="37"/>
      <c r="AB205" s="37"/>
      <c r="AC205" s="37"/>
      <c r="AD205" s="37"/>
      <c r="AE205" s="37"/>
      <c r="AR205" s="226" t="s">
        <v>136</v>
      </c>
      <c r="AT205" s="226" t="s">
        <v>132</v>
      </c>
      <c r="AU205" s="226" t="s">
        <v>88</v>
      </c>
      <c r="AY205" s="16" t="s">
        <v>130</v>
      </c>
      <c r="BE205" s="227">
        <f>IF(N205="základní",J205,0)</f>
        <v>0</v>
      </c>
      <c r="BF205" s="227">
        <f>IF(N205="snížená",J205,0)</f>
        <v>0</v>
      </c>
      <c r="BG205" s="227">
        <f>IF(N205="zákl. přenesená",J205,0)</f>
        <v>0</v>
      </c>
      <c r="BH205" s="227">
        <f>IF(N205="sníž. přenesená",J205,0)</f>
        <v>0</v>
      </c>
      <c r="BI205" s="227">
        <f>IF(N205="nulová",J205,0)</f>
        <v>0</v>
      </c>
      <c r="BJ205" s="16" t="s">
        <v>86</v>
      </c>
      <c r="BK205" s="227">
        <f>ROUND(I205*H205,2)</f>
        <v>0</v>
      </c>
      <c r="BL205" s="16" t="s">
        <v>136</v>
      </c>
      <c r="BM205" s="226" t="s">
        <v>277</v>
      </c>
    </row>
    <row r="206" s="2" customFormat="1">
      <c r="A206" s="37"/>
      <c r="B206" s="38"/>
      <c r="C206" s="39"/>
      <c r="D206" s="230" t="s">
        <v>227</v>
      </c>
      <c r="E206" s="39"/>
      <c r="F206" s="262" t="s">
        <v>278</v>
      </c>
      <c r="G206" s="39"/>
      <c r="H206" s="39"/>
      <c r="I206" s="263"/>
      <c r="J206" s="39"/>
      <c r="K206" s="39"/>
      <c r="L206" s="43"/>
      <c r="M206" s="264"/>
      <c r="N206" s="265"/>
      <c r="O206" s="90"/>
      <c r="P206" s="90"/>
      <c r="Q206" s="90"/>
      <c r="R206" s="90"/>
      <c r="S206" s="90"/>
      <c r="T206" s="91"/>
      <c r="U206" s="37"/>
      <c r="V206" s="37"/>
      <c r="W206" s="37"/>
      <c r="X206" s="37"/>
      <c r="Y206" s="37"/>
      <c r="Z206" s="37"/>
      <c r="AA206" s="37"/>
      <c r="AB206" s="37"/>
      <c r="AC206" s="37"/>
      <c r="AD206" s="37"/>
      <c r="AE206" s="37"/>
      <c r="AT206" s="16" t="s">
        <v>227</v>
      </c>
      <c r="AU206" s="16" t="s">
        <v>88</v>
      </c>
    </row>
    <row r="207" s="2" customFormat="1" ht="24.15" customHeight="1">
      <c r="A207" s="37"/>
      <c r="B207" s="38"/>
      <c r="C207" s="214" t="s">
        <v>279</v>
      </c>
      <c r="D207" s="214" t="s">
        <v>132</v>
      </c>
      <c r="E207" s="215" t="s">
        <v>280</v>
      </c>
      <c r="F207" s="216" t="s">
        <v>281</v>
      </c>
      <c r="G207" s="217" t="s">
        <v>253</v>
      </c>
      <c r="H207" s="218">
        <v>1</v>
      </c>
      <c r="I207" s="219"/>
      <c r="J207" s="220">
        <f>ROUND(I207*H207,2)</f>
        <v>0</v>
      </c>
      <c r="K207" s="221"/>
      <c r="L207" s="43"/>
      <c r="M207" s="222" t="s">
        <v>1</v>
      </c>
      <c r="N207" s="223" t="s">
        <v>43</v>
      </c>
      <c r="O207" s="90"/>
      <c r="P207" s="224">
        <f>O207*H207</f>
        <v>0</v>
      </c>
      <c r="Q207" s="224">
        <v>0</v>
      </c>
      <c r="R207" s="224">
        <f>Q207*H207</f>
        <v>0</v>
      </c>
      <c r="S207" s="224">
        <v>0</v>
      </c>
      <c r="T207" s="225">
        <f>S207*H207</f>
        <v>0</v>
      </c>
      <c r="U207" s="37"/>
      <c r="V207" s="37"/>
      <c r="W207" s="37"/>
      <c r="X207" s="37"/>
      <c r="Y207" s="37"/>
      <c r="Z207" s="37"/>
      <c r="AA207" s="37"/>
      <c r="AB207" s="37"/>
      <c r="AC207" s="37"/>
      <c r="AD207" s="37"/>
      <c r="AE207" s="37"/>
      <c r="AR207" s="226" t="s">
        <v>136</v>
      </c>
      <c r="AT207" s="226" t="s">
        <v>132</v>
      </c>
      <c r="AU207" s="226" t="s">
        <v>88</v>
      </c>
      <c r="AY207" s="16" t="s">
        <v>130</v>
      </c>
      <c r="BE207" s="227">
        <f>IF(N207="základní",J207,0)</f>
        <v>0</v>
      </c>
      <c r="BF207" s="227">
        <f>IF(N207="snížená",J207,0)</f>
        <v>0</v>
      </c>
      <c r="BG207" s="227">
        <f>IF(N207="zákl. přenesená",J207,0)</f>
        <v>0</v>
      </c>
      <c r="BH207" s="227">
        <f>IF(N207="sníž. přenesená",J207,0)</f>
        <v>0</v>
      </c>
      <c r="BI207" s="227">
        <f>IF(N207="nulová",J207,0)</f>
        <v>0</v>
      </c>
      <c r="BJ207" s="16" t="s">
        <v>86</v>
      </c>
      <c r="BK207" s="227">
        <f>ROUND(I207*H207,2)</f>
        <v>0</v>
      </c>
      <c r="BL207" s="16" t="s">
        <v>136</v>
      </c>
      <c r="BM207" s="226" t="s">
        <v>282</v>
      </c>
    </row>
    <row r="208" s="2" customFormat="1" ht="21.75" customHeight="1">
      <c r="A208" s="37"/>
      <c r="B208" s="38"/>
      <c r="C208" s="251" t="s">
        <v>283</v>
      </c>
      <c r="D208" s="251" t="s">
        <v>186</v>
      </c>
      <c r="E208" s="252" t="s">
        <v>284</v>
      </c>
      <c r="F208" s="253" t="s">
        <v>285</v>
      </c>
      <c r="G208" s="254" t="s">
        <v>253</v>
      </c>
      <c r="H208" s="255">
        <v>1</v>
      </c>
      <c r="I208" s="256"/>
      <c r="J208" s="257">
        <f>ROUND(I208*H208,2)</f>
        <v>0</v>
      </c>
      <c r="K208" s="258"/>
      <c r="L208" s="259"/>
      <c r="M208" s="260" t="s">
        <v>1</v>
      </c>
      <c r="N208" s="261" t="s">
        <v>43</v>
      </c>
      <c r="O208" s="90"/>
      <c r="P208" s="224">
        <f>O208*H208</f>
        <v>0</v>
      </c>
      <c r="Q208" s="224">
        <v>0.040000000000000001</v>
      </c>
      <c r="R208" s="224">
        <f>Q208*H208</f>
        <v>0.040000000000000001</v>
      </c>
      <c r="S208" s="224">
        <v>0</v>
      </c>
      <c r="T208" s="225">
        <f>S208*H208</f>
        <v>0</v>
      </c>
      <c r="U208" s="37"/>
      <c r="V208" s="37"/>
      <c r="W208" s="37"/>
      <c r="X208" s="37"/>
      <c r="Y208" s="37"/>
      <c r="Z208" s="37"/>
      <c r="AA208" s="37"/>
      <c r="AB208" s="37"/>
      <c r="AC208" s="37"/>
      <c r="AD208" s="37"/>
      <c r="AE208" s="37"/>
      <c r="AR208" s="226" t="s">
        <v>174</v>
      </c>
      <c r="AT208" s="226" t="s">
        <v>186</v>
      </c>
      <c r="AU208" s="226" t="s">
        <v>88</v>
      </c>
      <c r="AY208" s="16" t="s">
        <v>130</v>
      </c>
      <c r="BE208" s="227">
        <f>IF(N208="základní",J208,0)</f>
        <v>0</v>
      </c>
      <c r="BF208" s="227">
        <f>IF(N208="snížená",J208,0)</f>
        <v>0</v>
      </c>
      <c r="BG208" s="227">
        <f>IF(N208="zákl. přenesená",J208,0)</f>
        <v>0</v>
      </c>
      <c r="BH208" s="227">
        <f>IF(N208="sníž. přenesená",J208,0)</f>
        <v>0</v>
      </c>
      <c r="BI208" s="227">
        <f>IF(N208="nulová",J208,0)</f>
        <v>0</v>
      </c>
      <c r="BJ208" s="16" t="s">
        <v>86</v>
      </c>
      <c r="BK208" s="227">
        <f>ROUND(I208*H208,2)</f>
        <v>0</v>
      </c>
      <c r="BL208" s="16" t="s">
        <v>136</v>
      </c>
      <c r="BM208" s="226" t="s">
        <v>286</v>
      </c>
    </row>
    <row r="209" s="2" customFormat="1" ht="21.75" customHeight="1">
      <c r="A209" s="37"/>
      <c r="B209" s="38"/>
      <c r="C209" s="214" t="s">
        <v>287</v>
      </c>
      <c r="D209" s="214" t="s">
        <v>132</v>
      </c>
      <c r="E209" s="215" t="s">
        <v>288</v>
      </c>
      <c r="F209" s="216" t="s">
        <v>289</v>
      </c>
      <c r="G209" s="217" t="s">
        <v>290</v>
      </c>
      <c r="H209" s="218">
        <v>4.4500000000000002</v>
      </c>
      <c r="I209" s="219"/>
      <c r="J209" s="220">
        <f>ROUND(I209*H209,2)</f>
        <v>0</v>
      </c>
      <c r="K209" s="221"/>
      <c r="L209" s="43"/>
      <c r="M209" s="222" t="s">
        <v>1</v>
      </c>
      <c r="N209" s="223" t="s">
        <v>43</v>
      </c>
      <c r="O209" s="90"/>
      <c r="P209" s="224">
        <f>O209*H209</f>
        <v>0</v>
      </c>
      <c r="Q209" s="224">
        <v>0</v>
      </c>
      <c r="R209" s="224">
        <f>Q209*H209</f>
        <v>0</v>
      </c>
      <c r="S209" s="224">
        <v>0</v>
      </c>
      <c r="T209" s="225">
        <f>S209*H209</f>
        <v>0</v>
      </c>
      <c r="U209" s="37"/>
      <c r="V209" s="37"/>
      <c r="W209" s="37"/>
      <c r="X209" s="37"/>
      <c r="Y209" s="37"/>
      <c r="Z209" s="37"/>
      <c r="AA209" s="37"/>
      <c r="AB209" s="37"/>
      <c r="AC209" s="37"/>
      <c r="AD209" s="37"/>
      <c r="AE209" s="37"/>
      <c r="AR209" s="226" t="s">
        <v>136</v>
      </c>
      <c r="AT209" s="226" t="s">
        <v>132</v>
      </c>
      <c r="AU209" s="226" t="s">
        <v>88</v>
      </c>
      <c r="AY209" s="16" t="s">
        <v>130</v>
      </c>
      <c r="BE209" s="227">
        <f>IF(N209="základní",J209,0)</f>
        <v>0</v>
      </c>
      <c r="BF209" s="227">
        <f>IF(N209="snížená",J209,0)</f>
        <v>0</v>
      </c>
      <c r="BG209" s="227">
        <f>IF(N209="zákl. přenesená",J209,0)</f>
        <v>0</v>
      </c>
      <c r="BH209" s="227">
        <f>IF(N209="sníž. přenesená",J209,0)</f>
        <v>0</v>
      </c>
      <c r="BI209" s="227">
        <f>IF(N209="nulová",J209,0)</f>
        <v>0</v>
      </c>
      <c r="BJ209" s="16" t="s">
        <v>86</v>
      </c>
      <c r="BK209" s="227">
        <f>ROUND(I209*H209,2)</f>
        <v>0</v>
      </c>
      <c r="BL209" s="16" t="s">
        <v>136</v>
      </c>
      <c r="BM209" s="226" t="s">
        <v>291</v>
      </c>
    </row>
    <row r="210" s="13" customFormat="1">
      <c r="A210" s="13"/>
      <c r="B210" s="228"/>
      <c r="C210" s="229"/>
      <c r="D210" s="230" t="s">
        <v>141</v>
      </c>
      <c r="E210" s="231" t="s">
        <v>1</v>
      </c>
      <c r="F210" s="232" t="s">
        <v>292</v>
      </c>
      <c r="G210" s="229"/>
      <c r="H210" s="233">
        <v>4.4500000000000002</v>
      </c>
      <c r="I210" s="234"/>
      <c r="J210" s="229"/>
      <c r="K210" s="229"/>
      <c r="L210" s="235"/>
      <c r="M210" s="236"/>
      <c r="N210" s="237"/>
      <c r="O210" s="237"/>
      <c r="P210" s="237"/>
      <c r="Q210" s="237"/>
      <c r="R210" s="237"/>
      <c r="S210" s="237"/>
      <c r="T210" s="238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T210" s="239" t="s">
        <v>141</v>
      </c>
      <c r="AU210" s="239" t="s">
        <v>88</v>
      </c>
      <c r="AV210" s="13" t="s">
        <v>88</v>
      </c>
      <c r="AW210" s="13" t="s">
        <v>34</v>
      </c>
      <c r="AX210" s="13" t="s">
        <v>86</v>
      </c>
      <c r="AY210" s="239" t="s">
        <v>130</v>
      </c>
    </row>
    <row r="211" s="2" customFormat="1" ht="16.5" customHeight="1">
      <c r="A211" s="37"/>
      <c r="B211" s="38"/>
      <c r="C211" s="251" t="s">
        <v>293</v>
      </c>
      <c r="D211" s="251" t="s">
        <v>186</v>
      </c>
      <c r="E211" s="252" t="s">
        <v>294</v>
      </c>
      <c r="F211" s="253" t="s">
        <v>295</v>
      </c>
      <c r="G211" s="254" t="s">
        <v>135</v>
      </c>
      <c r="H211" s="255">
        <v>4.673</v>
      </c>
      <c r="I211" s="256"/>
      <c r="J211" s="257">
        <f>ROUND(I211*H211,2)</f>
        <v>0</v>
      </c>
      <c r="K211" s="258"/>
      <c r="L211" s="259"/>
      <c r="M211" s="260" t="s">
        <v>1</v>
      </c>
      <c r="N211" s="261" t="s">
        <v>43</v>
      </c>
      <c r="O211" s="90"/>
      <c r="P211" s="224">
        <f>O211*H211</f>
        <v>0</v>
      </c>
      <c r="Q211" s="224">
        <v>0.0060000000000000001</v>
      </c>
      <c r="R211" s="224">
        <f>Q211*H211</f>
        <v>0.028038</v>
      </c>
      <c r="S211" s="224">
        <v>0</v>
      </c>
      <c r="T211" s="225">
        <f>S211*H211</f>
        <v>0</v>
      </c>
      <c r="U211" s="37"/>
      <c r="V211" s="37"/>
      <c r="W211" s="37"/>
      <c r="X211" s="37"/>
      <c r="Y211" s="37"/>
      <c r="Z211" s="37"/>
      <c r="AA211" s="37"/>
      <c r="AB211" s="37"/>
      <c r="AC211" s="37"/>
      <c r="AD211" s="37"/>
      <c r="AE211" s="37"/>
      <c r="AR211" s="226" t="s">
        <v>174</v>
      </c>
      <c r="AT211" s="226" t="s">
        <v>186</v>
      </c>
      <c r="AU211" s="226" t="s">
        <v>88</v>
      </c>
      <c r="AY211" s="16" t="s">
        <v>130</v>
      </c>
      <c r="BE211" s="227">
        <f>IF(N211="základní",J211,0)</f>
        <v>0</v>
      </c>
      <c r="BF211" s="227">
        <f>IF(N211="snížená",J211,0)</f>
        <v>0</v>
      </c>
      <c r="BG211" s="227">
        <f>IF(N211="zákl. přenesená",J211,0)</f>
        <v>0</v>
      </c>
      <c r="BH211" s="227">
        <f>IF(N211="sníž. přenesená",J211,0)</f>
        <v>0</v>
      </c>
      <c r="BI211" s="227">
        <f>IF(N211="nulová",J211,0)</f>
        <v>0</v>
      </c>
      <c r="BJ211" s="16" t="s">
        <v>86</v>
      </c>
      <c r="BK211" s="227">
        <f>ROUND(I211*H211,2)</f>
        <v>0</v>
      </c>
      <c r="BL211" s="16" t="s">
        <v>136</v>
      </c>
      <c r="BM211" s="226" t="s">
        <v>296</v>
      </c>
    </row>
    <row r="212" s="13" customFormat="1">
      <c r="A212" s="13"/>
      <c r="B212" s="228"/>
      <c r="C212" s="229"/>
      <c r="D212" s="230" t="s">
        <v>141</v>
      </c>
      <c r="E212" s="231" t="s">
        <v>1</v>
      </c>
      <c r="F212" s="232" t="s">
        <v>297</v>
      </c>
      <c r="G212" s="229"/>
      <c r="H212" s="233">
        <v>4.673</v>
      </c>
      <c r="I212" s="234"/>
      <c r="J212" s="229"/>
      <c r="K212" s="229"/>
      <c r="L212" s="235"/>
      <c r="M212" s="236"/>
      <c r="N212" s="237"/>
      <c r="O212" s="237"/>
      <c r="P212" s="237"/>
      <c r="Q212" s="237"/>
      <c r="R212" s="237"/>
      <c r="S212" s="237"/>
      <c r="T212" s="238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T212" s="239" t="s">
        <v>141</v>
      </c>
      <c r="AU212" s="239" t="s">
        <v>88</v>
      </c>
      <c r="AV212" s="13" t="s">
        <v>88</v>
      </c>
      <c r="AW212" s="13" t="s">
        <v>34</v>
      </c>
      <c r="AX212" s="13" t="s">
        <v>86</v>
      </c>
      <c r="AY212" s="239" t="s">
        <v>130</v>
      </c>
    </row>
    <row r="213" s="2" customFormat="1" ht="33" customHeight="1">
      <c r="A213" s="37"/>
      <c r="B213" s="38"/>
      <c r="C213" s="214" t="s">
        <v>298</v>
      </c>
      <c r="D213" s="214" t="s">
        <v>132</v>
      </c>
      <c r="E213" s="215" t="s">
        <v>299</v>
      </c>
      <c r="F213" s="216" t="s">
        <v>300</v>
      </c>
      <c r="G213" s="217" t="s">
        <v>135</v>
      </c>
      <c r="H213" s="218">
        <v>5.6059999999999999</v>
      </c>
      <c r="I213" s="219"/>
      <c r="J213" s="220">
        <f>ROUND(I213*H213,2)</f>
        <v>0</v>
      </c>
      <c r="K213" s="221"/>
      <c r="L213" s="43"/>
      <c r="M213" s="222" t="s">
        <v>1</v>
      </c>
      <c r="N213" s="223" t="s">
        <v>43</v>
      </c>
      <c r="O213" s="90"/>
      <c r="P213" s="224">
        <f>O213*H213</f>
        <v>0</v>
      </c>
      <c r="Q213" s="224">
        <v>0.35283999999999999</v>
      </c>
      <c r="R213" s="224">
        <f>Q213*H213</f>
        <v>1.9780210399999998</v>
      </c>
      <c r="S213" s="224">
        <v>0</v>
      </c>
      <c r="T213" s="225">
        <f>S213*H213</f>
        <v>0</v>
      </c>
      <c r="U213" s="37"/>
      <c r="V213" s="37"/>
      <c r="W213" s="37"/>
      <c r="X213" s="37"/>
      <c r="Y213" s="37"/>
      <c r="Z213" s="37"/>
      <c r="AA213" s="37"/>
      <c r="AB213" s="37"/>
      <c r="AC213" s="37"/>
      <c r="AD213" s="37"/>
      <c r="AE213" s="37"/>
      <c r="AR213" s="226" t="s">
        <v>136</v>
      </c>
      <c r="AT213" s="226" t="s">
        <v>132</v>
      </c>
      <c r="AU213" s="226" t="s">
        <v>88</v>
      </c>
      <c r="AY213" s="16" t="s">
        <v>130</v>
      </c>
      <c r="BE213" s="227">
        <f>IF(N213="základní",J213,0)</f>
        <v>0</v>
      </c>
      <c r="BF213" s="227">
        <f>IF(N213="snížená",J213,0)</f>
        <v>0</v>
      </c>
      <c r="BG213" s="227">
        <f>IF(N213="zákl. přenesená",J213,0)</f>
        <v>0</v>
      </c>
      <c r="BH213" s="227">
        <f>IF(N213="sníž. přenesená",J213,0)</f>
        <v>0</v>
      </c>
      <c r="BI213" s="227">
        <f>IF(N213="nulová",J213,0)</f>
        <v>0</v>
      </c>
      <c r="BJ213" s="16" t="s">
        <v>86</v>
      </c>
      <c r="BK213" s="227">
        <f>ROUND(I213*H213,2)</f>
        <v>0</v>
      </c>
      <c r="BL213" s="16" t="s">
        <v>136</v>
      </c>
      <c r="BM213" s="226" t="s">
        <v>301</v>
      </c>
    </row>
    <row r="214" s="13" customFormat="1">
      <c r="A214" s="13"/>
      <c r="B214" s="228"/>
      <c r="C214" s="229"/>
      <c r="D214" s="230" t="s">
        <v>141</v>
      </c>
      <c r="E214" s="231" t="s">
        <v>1</v>
      </c>
      <c r="F214" s="232" t="s">
        <v>302</v>
      </c>
      <c r="G214" s="229"/>
      <c r="H214" s="233">
        <v>5.6059999999999999</v>
      </c>
      <c r="I214" s="234"/>
      <c r="J214" s="229"/>
      <c r="K214" s="229"/>
      <c r="L214" s="235"/>
      <c r="M214" s="236"/>
      <c r="N214" s="237"/>
      <c r="O214" s="237"/>
      <c r="P214" s="237"/>
      <c r="Q214" s="237"/>
      <c r="R214" s="237"/>
      <c r="S214" s="237"/>
      <c r="T214" s="238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T214" s="239" t="s">
        <v>141</v>
      </c>
      <c r="AU214" s="239" t="s">
        <v>88</v>
      </c>
      <c r="AV214" s="13" t="s">
        <v>88</v>
      </c>
      <c r="AW214" s="13" t="s">
        <v>34</v>
      </c>
      <c r="AX214" s="13" t="s">
        <v>86</v>
      </c>
      <c r="AY214" s="239" t="s">
        <v>130</v>
      </c>
    </row>
    <row r="215" s="2" customFormat="1" ht="24.15" customHeight="1">
      <c r="A215" s="37"/>
      <c r="B215" s="38"/>
      <c r="C215" s="214" t="s">
        <v>303</v>
      </c>
      <c r="D215" s="214" t="s">
        <v>132</v>
      </c>
      <c r="E215" s="215" t="s">
        <v>304</v>
      </c>
      <c r="F215" s="216" t="s">
        <v>305</v>
      </c>
      <c r="G215" s="217" t="s">
        <v>290</v>
      </c>
      <c r="H215" s="218">
        <v>5.4050000000000002</v>
      </c>
      <c r="I215" s="219"/>
      <c r="J215" s="220">
        <f>ROUND(I215*H215,2)</f>
        <v>0</v>
      </c>
      <c r="K215" s="221"/>
      <c r="L215" s="43"/>
      <c r="M215" s="222" t="s">
        <v>1</v>
      </c>
      <c r="N215" s="223" t="s">
        <v>43</v>
      </c>
      <c r="O215" s="90"/>
      <c r="P215" s="224">
        <f>O215*H215</f>
        <v>0</v>
      </c>
      <c r="Q215" s="224">
        <v>0.046339999999999999</v>
      </c>
      <c r="R215" s="224">
        <f>Q215*H215</f>
        <v>0.25046770000000002</v>
      </c>
      <c r="S215" s="224">
        <v>0</v>
      </c>
      <c r="T215" s="225">
        <f>S215*H215</f>
        <v>0</v>
      </c>
      <c r="U215" s="37"/>
      <c r="V215" s="37"/>
      <c r="W215" s="37"/>
      <c r="X215" s="37"/>
      <c r="Y215" s="37"/>
      <c r="Z215" s="37"/>
      <c r="AA215" s="37"/>
      <c r="AB215" s="37"/>
      <c r="AC215" s="37"/>
      <c r="AD215" s="37"/>
      <c r="AE215" s="37"/>
      <c r="AR215" s="226" t="s">
        <v>136</v>
      </c>
      <c r="AT215" s="226" t="s">
        <v>132</v>
      </c>
      <c r="AU215" s="226" t="s">
        <v>88</v>
      </c>
      <c r="AY215" s="16" t="s">
        <v>130</v>
      </c>
      <c r="BE215" s="227">
        <f>IF(N215="základní",J215,0)</f>
        <v>0</v>
      </c>
      <c r="BF215" s="227">
        <f>IF(N215="snížená",J215,0)</f>
        <v>0</v>
      </c>
      <c r="BG215" s="227">
        <f>IF(N215="zákl. přenesená",J215,0)</f>
        <v>0</v>
      </c>
      <c r="BH215" s="227">
        <f>IF(N215="sníž. přenesená",J215,0)</f>
        <v>0</v>
      </c>
      <c r="BI215" s="227">
        <f>IF(N215="nulová",J215,0)</f>
        <v>0</v>
      </c>
      <c r="BJ215" s="16" t="s">
        <v>86</v>
      </c>
      <c r="BK215" s="227">
        <f>ROUND(I215*H215,2)</f>
        <v>0</v>
      </c>
      <c r="BL215" s="16" t="s">
        <v>136</v>
      </c>
      <c r="BM215" s="226" t="s">
        <v>306</v>
      </c>
    </row>
    <row r="216" s="13" customFormat="1">
      <c r="A216" s="13"/>
      <c r="B216" s="228"/>
      <c r="C216" s="229"/>
      <c r="D216" s="230" t="s">
        <v>141</v>
      </c>
      <c r="E216" s="231" t="s">
        <v>1</v>
      </c>
      <c r="F216" s="232" t="s">
        <v>307</v>
      </c>
      <c r="G216" s="229"/>
      <c r="H216" s="233">
        <v>5.4050000000000002</v>
      </c>
      <c r="I216" s="234"/>
      <c r="J216" s="229"/>
      <c r="K216" s="229"/>
      <c r="L216" s="235"/>
      <c r="M216" s="236"/>
      <c r="N216" s="237"/>
      <c r="O216" s="237"/>
      <c r="P216" s="237"/>
      <c r="Q216" s="237"/>
      <c r="R216" s="237"/>
      <c r="S216" s="237"/>
      <c r="T216" s="238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T216" s="239" t="s">
        <v>141</v>
      </c>
      <c r="AU216" s="239" t="s">
        <v>88</v>
      </c>
      <c r="AV216" s="13" t="s">
        <v>88</v>
      </c>
      <c r="AW216" s="13" t="s">
        <v>34</v>
      </c>
      <c r="AX216" s="13" t="s">
        <v>86</v>
      </c>
      <c r="AY216" s="239" t="s">
        <v>130</v>
      </c>
    </row>
    <row r="217" s="12" customFormat="1" ht="22.8" customHeight="1">
      <c r="A217" s="12"/>
      <c r="B217" s="198"/>
      <c r="C217" s="199"/>
      <c r="D217" s="200" t="s">
        <v>77</v>
      </c>
      <c r="E217" s="212" t="s">
        <v>136</v>
      </c>
      <c r="F217" s="212" t="s">
        <v>308</v>
      </c>
      <c r="G217" s="199"/>
      <c r="H217" s="199"/>
      <c r="I217" s="202"/>
      <c r="J217" s="213">
        <f>BK217</f>
        <v>0</v>
      </c>
      <c r="K217" s="199"/>
      <c r="L217" s="204"/>
      <c r="M217" s="205"/>
      <c r="N217" s="206"/>
      <c r="O217" s="206"/>
      <c r="P217" s="207">
        <f>SUM(P218:P233)</f>
        <v>0</v>
      </c>
      <c r="Q217" s="206"/>
      <c r="R217" s="207">
        <f>SUM(R218:R233)</f>
        <v>6.6441736599999999</v>
      </c>
      <c r="S217" s="206"/>
      <c r="T217" s="208">
        <f>SUM(T218:T233)</f>
        <v>0</v>
      </c>
      <c r="U217" s="12"/>
      <c r="V217" s="12"/>
      <c r="W217" s="12"/>
      <c r="X217" s="12"/>
      <c r="Y217" s="12"/>
      <c r="Z217" s="12"/>
      <c r="AA217" s="12"/>
      <c r="AB217" s="12"/>
      <c r="AC217" s="12"/>
      <c r="AD217" s="12"/>
      <c r="AE217" s="12"/>
      <c r="AR217" s="209" t="s">
        <v>86</v>
      </c>
      <c r="AT217" s="210" t="s">
        <v>77</v>
      </c>
      <c r="AU217" s="210" t="s">
        <v>86</v>
      </c>
      <c r="AY217" s="209" t="s">
        <v>130</v>
      </c>
      <c r="BK217" s="211">
        <f>SUM(BK218:BK233)</f>
        <v>0</v>
      </c>
    </row>
    <row r="218" s="2" customFormat="1" ht="16.5" customHeight="1">
      <c r="A218" s="37"/>
      <c r="B218" s="38"/>
      <c r="C218" s="214" t="s">
        <v>309</v>
      </c>
      <c r="D218" s="214" t="s">
        <v>132</v>
      </c>
      <c r="E218" s="215" t="s">
        <v>310</v>
      </c>
      <c r="F218" s="216" t="s">
        <v>311</v>
      </c>
      <c r="G218" s="217" t="s">
        <v>146</v>
      </c>
      <c r="H218" s="218">
        <v>2.2280000000000002</v>
      </c>
      <c r="I218" s="219"/>
      <c r="J218" s="220">
        <f>ROUND(I218*H218,2)</f>
        <v>0</v>
      </c>
      <c r="K218" s="221"/>
      <c r="L218" s="43"/>
      <c r="M218" s="222" t="s">
        <v>1</v>
      </c>
      <c r="N218" s="223" t="s">
        <v>43</v>
      </c>
      <c r="O218" s="90"/>
      <c r="P218" s="224">
        <f>O218*H218</f>
        <v>0</v>
      </c>
      <c r="Q218" s="224">
        <v>2.5019800000000001</v>
      </c>
      <c r="R218" s="224">
        <f>Q218*H218</f>
        <v>5.5744114400000004</v>
      </c>
      <c r="S218" s="224">
        <v>0</v>
      </c>
      <c r="T218" s="225">
        <f>S218*H218</f>
        <v>0</v>
      </c>
      <c r="U218" s="37"/>
      <c r="V218" s="37"/>
      <c r="W218" s="37"/>
      <c r="X218" s="37"/>
      <c r="Y218" s="37"/>
      <c r="Z218" s="37"/>
      <c r="AA218" s="37"/>
      <c r="AB218" s="37"/>
      <c r="AC218" s="37"/>
      <c r="AD218" s="37"/>
      <c r="AE218" s="37"/>
      <c r="AR218" s="226" t="s">
        <v>136</v>
      </c>
      <c r="AT218" s="226" t="s">
        <v>132</v>
      </c>
      <c r="AU218" s="226" t="s">
        <v>88</v>
      </c>
      <c r="AY218" s="16" t="s">
        <v>130</v>
      </c>
      <c r="BE218" s="227">
        <f>IF(N218="základní",J218,0)</f>
        <v>0</v>
      </c>
      <c r="BF218" s="227">
        <f>IF(N218="snížená",J218,0)</f>
        <v>0</v>
      </c>
      <c r="BG218" s="227">
        <f>IF(N218="zákl. přenesená",J218,0)</f>
        <v>0</v>
      </c>
      <c r="BH218" s="227">
        <f>IF(N218="sníž. přenesená",J218,0)</f>
        <v>0</v>
      </c>
      <c r="BI218" s="227">
        <f>IF(N218="nulová",J218,0)</f>
        <v>0</v>
      </c>
      <c r="BJ218" s="16" t="s">
        <v>86</v>
      </c>
      <c r="BK218" s="227">
        <f>ROUND(I218*H218,2)</f>
        <v>0</v>
      </c>
      <c r="BL218" s="16" t="s">
        <v>136</v>
      </c>
      <c r="BM218" s="226" t="s">
        <v>312</v>
      </c>
    </row>
    <row r="219" s="13" customFormat="1">
      <c r="A219" s="13"/>
      <c r="B219" s="228"/>
      <c r="C219" s="229"/>
      <c r="D219" s="230" t="s">
        <v>141</v>
      </c>
      <c r="E219" s="231" t="s">
        <v>1</v>
      </c>
      <c r="F219" s="232" t="s">
        <v>313</v>
      </c>
      <c r="G219" s="229"/>
      <c r="H219" s="233">
        <v>2.2280000000000002</v>
      </c>
      <c r="I219" s="234"/>
      <c r="J219" s="229"/>
      <c r="K219" s="229"/>
      <c r="L219" s="235"/>
      <c r="M219" s="236"/>
      <c r="N219" s="237"/>
      <c r="O219" s="237"/>
      <c r="P219" s="237"/>
      <c r="Q219" s="237"/>
      <c r="R219" s="237"/>
      <c r="S219" s="237"/>
      <c r="T219" s="238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T219" s="239" t="s">
        <v>141</v>
      </c>
      <c r="AU219" s="239" t="s">
        <v>88</v>
      </c>
      <c r="AV219" s="13" t="s">
        <v>88</v>
      </c>
      <c r="AW219" s="13" t="s">
        <v>34</v>
      </c>
      <c r="AX219" s="13" t="s">
        <v>86</v>
      </c>
      <c r="AY219" s="239" t="s">
        <v>130</v>
      </c>
    </row>
    <row r="220" s="2" customFormat="1" ht="16.5" customHeight="1">
      <c r="A220" s="37"/>
      <c r="B220" s="38"/>
      <c r="C220" s="214" t="s">
        <v>314</v>
      </c>
      <c r="D220" s="214" t="s">
        <v>132</v>
      </c>
      <c r="E220" s="215" t="s">
        <v>315</v>
      </c>
      <c r="F220" s="216" t="s">
        <v>316</v>
      </c>
      <c r="G220" s="217" t="s">
        <v>135</v>
      </c>
      <c r="H220" s="218">
        <v>11.497999999999999</v>
      </c>
      <c r="I220" s="219"/>
      <c r="J220" s="220">
        <f>ROUND(I220*H220,2)</f>
        <v>0</v>
      </c>
      <c r="K220" s="221"/>
      <c r="L220" s="43"/>
      <c r="M220" s="222" t="s">
        <v>1</v>
      </c>
      <c r="N220" s="223" t="s">
        <v>43</v>
      </c>
      <c r="O220" s="90"/>
      <c r="P220" s="224">
        <f>O220*H220</f>
        <v>0</v>
      </c>
      <c r="Q220" s="224">
        <v>0.011169999999999999</v>
      </c>
      <c r="R220" s="224">
        <f>Q220*H220</f>
        <v>0.12843265999999998</v>
      </c>
      <c r="S220" s="224">
        <v>0</v>
      </c>
      <c r="T220" s="225">
        <f>S220*H220</f>
        <v>0</v>
      </c>
      <c r="U220" s="37"/>
      <c r="V220" s="37"/>
      <c r="W220" s="37"/>
      <c r="X220" s="37"/>
      <c r="Y220" s="37"/>
      <c r="Z220" s="37"/>
      <c r="AA220" s="37"/>
      <c r="AB220" s="37"/>
      <c r="AC220" s="37"/>
      <c r="AD220" s="37"/>
      <c r="AE220" s="37"/>
      <c r="AR220" s="226" t="s">
        <v>136</v>
      </c>
      <c r="AT220" s="226" t="s">
        <v>132</v>
      </c>
      <c r="AU220" s="226" t="s">
        <v>88</v>
      </c>
      <c r="AY220" s="16" t="s">
        <v>130</v>
      </c>
      <c r="BE220" s="227">
        <f>IF(N220="základní",J220,0)</f>
        <v>0</v>
      </c>
      <c r="BF220" s="227">
        <f>IF(N220="snížená",J220,0)</f>
        <v>0</v>
      </c>
      <c r="BG220" s="227">
        <f>IF(N220="zákl. přenesená",J220,0)</f>
        <v>0</v>
      </c>
      <c r="BH220" s="227">
        <f>IF(N220="sníž. přenesená",J220,0)</f>
        <v>0</v>
      </c>
      <c r="BI220" s="227">
        <f>IF(N220="nulová",J220,0)</f>
        <v>0</v>
      </c>
      <c r="BJ220" s="16" t="s">
        <v>86</v>
      </c>
      <c r="BK220" s="227">
        <f>ROUND(I220*H220,2)</f>
        <v>0</v>
      </c>
      <c r="BL220" s="16" t="s">
        <v>136</v>
      </c>
      <c r="BM220" s="226" t="s">
        <v>317</v>
      </c>
    </row>
    <row r="221" s="13" customFormat="1">
      <c r="A221" s="13"/>
      <c r="B221" s="228"/>
      <c r="C221" s="229"/>
      <c r="D221" s="230" t="s">
        <v>141</v>
      </c>
      <c r="E221" s="231" t="s">
        <v>1</v>
      </c>
      <c r="F221" s="232" t="s">
        <v>318</v>
      </c>
      <c r="G221" s="229"/>
      <c r="H221" s="233">
        <v>11.138</v>
      </c>
      <c r="I221" s="234"/>
      <c r="J221" s="229"/>
      <c r="K221" s="229"/>
      <c r="L221" s="235"/>
      <c r="M221" s="236"/>
      <c r="N221" s="237"/>
      <c r="O221" s="237"/>
      <c r="P221" s="237"/>
      <c r="Q221" s="237"/>
      <c r="R221" s="237"/>
      <c r="S221" s="237"/>
      <c r="T221" s="238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T221" s="239" t="s">
        <v>141</v>
      </c>
      <c r="AU221" s="239" t="s">
        <v>88</v>
      </c>
      <c r="AV221" s="13" t="s">
        <v>88</v>
      </c>
      <c r="AW221" s="13" t="s">
        <v>34</v>
      </c>
      <c r="AX221" s="13" t="s">
        <v>78</v>
      </c>
      <c r="AY221" s="239" t="s">
        <v>130</v>
      </c>
    </row>
    <row r="222" s="13" customFormat="1">
      <c r="A222" s="13"/>
      <c r="B222" s="228"/>
      <c r="C222" s="229"/>
      <c r="D222" s="230" t="s">
        <v>141</v>
      </c>
      <c r="E222" s="231" t="s">
        <v>1</v>
      </c>
      <c r="F222" s="232" t="s">
        <v>319</v>
      </c>
      <c r="G222" s="229"/>
      <c r="H222" s="233">
        <v>0.35999999999999999</v>
      </c>
      <c r="I222" s="234"/>
      <c r="J222" s="229"/>
      <c r="K222" s="229"/>
      <c r="L222" s="235"/>
      <c r="M222" s="236"/>
      <c r="N222" s="237"/>
      <c r="O222" s="237"/>
      <c r="P222" s="237"/>
      <c r="Q222" s="237"/>
      <c r="R222" s="237"/>
      <c r="S222" s="237"/>
      <c r="T222" s="238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T222" s="239" t="s">
        <v>141</v>
      </c>
      <c r="AU222" s="239" t="s">
        <v>88</v>
      </c>
      <c r="AV222" s="13" t="s">
        <v>88</v>
      </c>
      <c r="AW222" s="13" t="s">
        <v>34</v>
      </c>
      <c r="AX222" s="13" t="s">
        <v>78</v>
      </c>
      <c r="AY222" s="239" t="s">
        <v>130</v>
      </c>
    </row>
    <row r="223" s="14" customFormat="1">
      <c r="A223" s="14"/>
      <c r="B223" s="240"/>
      <c r="C223" s="241"/>
      <c r="D223" s="230" t="s">
        <v>141</v>
      </c>
      <c r="E223" s="242" t="s">
        <v>1</v>
      </c>
      <c r="F223" s="243" t="s">
        <v>163</v>
      </c>
      <c r="G223" s="241"/>
      <c r="H223" s="244">
        <v>11.497999999999999</v>
      </c>
      <c r="I223" s="245"/>
      <c r="J223" s="241"/>
      <c r="K223" s="241"/>
      <c r="L223" s="246"/>
      <c r="M223" s="247"/>
      <c r="N223" s="248"/>
      <c r="O223" s="248"/>
      <c r="P223" s="248"/>
      <c r="Q223" s="248"/>
      <c r="R223" s="248"/>
      <c r="S223" s="248"/>
      <c r="T223" s="249"/>
      <c r="U223" s="14"/>
      <c r="V223" s="14"/>
      <c r="W223" s="14"/>
      <c r="X223" s="14"/>
      <c r="Y223" s="14"/>
      <c r="Z223" s="14"/>
      <c r="AA223" s="14"/>
      <c r="AB223" s="14"/>
      <c r="AC223" s="14"/>
      <c r="AD223" s="14"/>
      <c r="AE223" s="14"/>
      <c r="AT223" s="250" t="s">
        <v>141</v>
      </c>
      <c r="AU223" s="250" t="s">
        <v>88</v>
      </c>
      <c r="AV223" s="14" t="s">
        <v>136</v>
      </c>
      <c r="AW223" s="14" t="s">
        <v>34</v>
      </c>
      <c r="AX223" s="14" t="s">
        <v>86</v>
      </c>
      <c r="AY223" s="250" t="s">
        <v>130</v>
      </c>
    </row>
    <row r="224" s="2" customFormat="1" ht="16.5" customHeight="1">
      <c r="A224" s="37"/>
      <c r="B224" s="38"/>
      <c r="C224" s="214" t="s">
        <v>320</v>
      </c>
      <c r="D224" s="214" t="s">
        <v>132</v>
      </c>
      <c r="E224" s="215" t="s">
        <v>321</v>
      </c>
      <c r="F224" s="216" t="s">
        <v>322</v>
      </c>
      <c r="G224" s="217" t="s">
        <v>135</v>
      </c>
      <c r="H224" s="218">
        <v>11.497999999999999</v>
      </c>
      <c r="I224" s="219"/>
      <c r="J224" s="220">
        <f>ROUND(I224*H224,2)</f>
        <v>0</v>
      </c>
      <c r="K224" s="221"/>
      <c r="L224" s="43"/>
      <c r="M224" s="222" t="s">
        <v>1</v>
      </c>
      <c r="N224" s="223" t="s">
        <v>43</v>
      </c>
      <c r="O224" s="90"/>
      <c r="P224" s="224">
        <f>O224*H224</f>
        <v>0</v>
      </c>
      <c r="Q224" s="224">
        <v>0</v>
      </c>
      <c r="R224" s="224">
        <f>Q224*H224</f>
        <v>0</v>
      </c>
      <c r="S224" s="224">
        <v>0</v>
      </c>
      <c r="T224" s="225">
        <f>S224*H224</f>
        <v>0</v>
      </c>
      <c r="U224" s="37"/>
      <c r="V224" s="37"/>
      <c r="W224" s="37"/>
      <c r="X224" s="37"/>
      <c r="Y224" s="37"/>
      <c r="Z224" s="37"/>
      <c r="AA224" s="37"/>
      <c r="AB224" s="37"/>
      <c r="AC224" s="37"/>
      <c r="AD224" s="37"/>
      <c r="AE224" s="37"/>
      <c r="AR224" s="226" t="s">
        <v>136</v>
      </c>
      <c r="AT224" s="226" t="s">
        <v>132</v>
      </c>
      <c r="AU224" s="226" t="s">
        <v>88</v>
      </c>
      <c r="AY224" s="16" t="s">
        <v>130</v>
      </c>
      <c r="BE224" s="227">
        <f>IF(N224="základní",J224,0)</f>
        <v>0</v>
      </c>
      <c r="BF224" s="227">
        <f>IF(N224="snížená",J224,0)</f>
        <v>0</v>
      </c>
      <c r="BG224" s="227">
        <f>IF(N224="zákl. přenesená",J224,0)</f>
        <v>0</v>
      </c>
      <c r="BH224" s="227">
        <f>IF(N224="sníž. přenesená",J224,0)</f>
        <v>0</v>
      </c>
      <c r="BI224" s="227">
        <f>IF(N224="nulová",J224,0)</f>
        <v>0</v>
      </c>
      <c r="BJ224" s="16" t="s">
        <v>86</v>
      </c>
      <c r="BK224" s="227">
        <f>ROUND(I224*H224,2)</f>
        <v>0</v>
      </c>
      <c r="BL224" s="16" t="s">
        <v>136</v>
      </c>
      <c r="BM224" s="226" t="s">
        <v>323</v>
      </c>
    </row>
    <row r="225" s="13" customFormat="1">
      <c r="A225" s="13"/>
      <c r="B225" s="228"/>
      <c r="C225" s="229"/>
      <c r="D225" s="230" t="s">
        <v>141</v>
      </c>
      <c r="E225" s="231" t="s">
        <v>1</v>
      </c>
      <c r="F225" s="232" t="s">
        <v>324</v>
      </c>
      <c r="G225" s="229"/>
      <c r="H225" s="233">
        <v>11.497999999999999</v>
      </c>
      <c r="I225" s="234"/>
      <c r="J225" s="229"/>
      <c r="K225" s="229"/>
      <c r="L225" s="235"/>
      <c r="M225" s="236"/>
      <c r="N225" s="237"/>
      <c r="O225" s="237"/>
      <c r="P225" s="237"/>
      <c r="Q225" s="237"/>
      <c r="R225" s="237"/>
      <c r="S225" s="237"/>
      <c r="T225" s="238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T225" s="239" t="s">
        <v>141</v>
      </c>
      <c r="AU225" s="239" t="s">
        <v>88</v>
      </c>
      <c r="AV225" s="13" t="s">
        <v>88</v>
      </c>
      <c r="AW225" s="13" t="s">
        <v>34</v>
      </c>
      <c r="AX225" s="13" t="s">
        <v>86</v>
      </c>
      <c r="AY225" s="239" t="s">
        <v>130</v>
      </c>
    </row>
    <row r="226" s="2" customFormat="1" ht="24.15" customHeight="1">
      <c r="A226" s="37"/>
      <c r="B226" s="38"/>
      <c r="C226" s="214" t="s">
        <v>325</v>
      </c>
      <c r="D226" s="214" t="s">
        <v>132</v>
      </c>
      <c r="E226" s="215" t="s">
        <v>326</v>
      </c>
      <c r="F226" s="216" t="s">
        <v>327</v>
      </c>
      <c r="G226" s="217" t="s">
        <v>146</v>
      </c>
      <c r="H226" s="218">
        <v>0.372</v>
      </c>
      <c r="I226" s="219"/>
      <c r="J226" s="220">
        <f>ROUND(I226*H226,2)</f>
        <v>0</v>
      </c>
      <c r="K226" s="221"/>
      <c r="L226" s="43"/>
      <c r="M226" s="222" t="s">
        <v>1</v>
      </c>
      <c r="N226" s="223" t="s">
        <v>43</v>
      </c>
      <c r="O226" s="90"/>
      <c r="P226" s="224">
        <f>O226*H226</f>
        <v>0</v>
      </c>
      <c r="Q226" s="224">
        <v>2.5019499999999999</v>
      </c>
      <c r="R226" s="224">
        <f>Q226*H226</f>
        <v>0.93072539999999992</v>
      </c>
      <c r="S226" s="224">
        <v>0</v>
      </c>
      <c r="T226" s="225">
        <f>S226*H226</f>
        <v>0</v>
      </c>
      <c r="U226" s="37"/>
      <c r="V226" s="37"/>
      <c r="W226" s="37"/>
      <c r="X226" s="37"/>
      <c r="Y226" s="37"/>
      <c r="Z226" s="37"/>
      <c r="AA226" s="37"/>
      <c r="AB226" s="37"/>
      <c r="AC226" s="37"/>
      <c r="AD226" s="37"/>
      <c r="AE226" s="37"/>
      <c r="AR226" s="226" t="s">
        <v>136</v>
      </c>
      <c r="AT226" s="226" t="s">
        <v>132</v>
      </c>
      <c r="AU226" s="226" t="s">
        <v>88</v>
      </c>
      <c r="AY226" s="16" t="s">
        <v>130</v>
      </c>
      <c r="BE226" s="227">
        <f>IF(N226="základní",J226,0)</f>
        <v>0</v>
      </c>
      <c r="BF226" s="227">
        <f>IF(N226="snížená",J226,0)</f>
        <v>0</v>
      </c>
      <c r="BG226" s="227">
        <f>IF(N226="zákl. přenesená",J226,0)</f>
        <v>0</v>
      </c>
      <c r="BH226" s="227">
        <f>IF(N226="sníž. přenesená",J226,0)</f>
        <v>0</v>
      </c>
      <c r="BI226" s="227">
        <f>IF(N226="nulová",J226,0)</f>
        <v>0</v>
      </c>
      <c r="BJ226" s="16" t="s">
        <v>86</v>
      </c>
      <c r="BK226" s="227">
        <f>ROUND(I226*H226,2)</f>
        <v>0</v>
      </c>
      <c r="BL226" s="16" t="s">
        <v>136</v>
      </c>
      <c r="BM226" s="226" t="s">
        <v>328</v>
      </c>
    </row>
    <row r="227" s="13" customFormat="1">
      <c r="A227" s="13"/>
      <c r="B227" s="228"/>
      <c r="C227" s="229"/>
      <c r="D227" s="230" t="s">
        <v>141</v>
      </c>
      <c r="E227" s="231" t="s">
        <v>1</v>
      </c>
      <c r="F227" s="232" t="s">
        <v>329</v>
      </c>
      <c r="G227" s="229"/>
      <c r="H227" s="233">
        <v>0.372</v>
      </c>
      <c r="I227" s="234"/>
      <c r="J227" s="229"/>
      <c r="K227" s="229"/>
      <c r="L227" s="235"/>
      <c r="M227" s="236"/>
      <c r="N227" s="237"/>
      <c r="O227" s="237"/>
      <c r="P227" s="237"/>
      <c r="Q227" s="237"/>
      <c r="R227" s="237"/>
      <c r="S227" s="237"/>
      <c r="T227" s="238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T227" s="239" t="s">
        <v>141</v>
      </c>
      <c r="AU227" s="239" t="s">
        <v>88</v>
      </c>
      <c r="AV227" s="13" t="s">
        <v>88</v>
      </c>
      <c r="AW227" s="13" t="s">
        <v>34</v>
      </c>
      <c r="AX227" s="13" t="s">
        <v>86</v>
      </c>
      <c r="AY227" s="239" t="s">
        <v>130</v>
      </c>
    </row>
    <row r="228" s="2" customFormat="1" ht="24.15" customHeight="1">
      <c r="A228" s="37"/>
      <c r="B228" s="38"/>
      <c r="C228" s="214" t="s">
        <v>330</v>
      </c>
      <c r="D228" s="214" t="s">
        <v>132</v>
      </c>
      <c r="E228" s="215" t="s">
        <v>331</v>
      </c>
      <c r="F228" s="216" t="s">
        <v>332</v>
      </c>
      <c r="G228" s="217" t="s">
        <v>135</v>
      </c>
      <c r="H228" s="218">
        <v>1.008</v>
      </c>
      <c r="I228" s="219"/>
      <c r="J228" s="220">
        <f>ROUND(I228*H228,2)</f>
        <v>0</v>
      </c>
      <c r="K228" s="221"/>
      <c r="L228" s="43"/>
      <c r="M228" s="222" t="s">
        <v>1</v>
      </c>
      <c r="N228" s="223" t="s">
        <v>43</v>
      </c>
      <c r="O228" s="90"/>
      <c r="P228" s="224">
        <f>O228*H228</f>
        <v>0</v>
      </c>
      <c r="Q228" s="224">
        <v>0.01052</v>
      </c>
      <c r="R228" s="224">
        <f>Q228*H228</f>
        <v>0.01060416</v>
      </c>
      <c r="S228" s="224">
        <v>0</v>
      </c>
      <c r="T228" s="225">
        <f>S228*H228</f>
        <v>0</v>
      </c>
      <c r="U228" s="37"/>
      <c r="V228" s="37"/>
      <c r="W228" s="37"/>
      <c r="X228" s="37"/>
      <c r="Y228" s="37"/>
      <c r="Z228" s="37"/>
      <c r="AA228" s="37"/>
      <c r="AB228" s="37"/>
      <c r="AC228" s="37"/>
      <c r="AD228" s="37"/>
      <c r="AE228" s="37"/>
      <c r="AR228" s="226" t="s">
        <v>136</v>
      </c>
      <c r="AT228" s="226" t="s">
        <v>132</v>
      </c>
      <c r="AU228" s="226" t="s">
        <v>88</v>
      </c>
      <c r="AY228" s="16" t="s">
        <v>130</v>
      </c>
      <c r="BE228" s="227">
        <f>IF(N228="základní",J228,0)</f>
        <v>0</v>
      </c>
      <c r="BF228" s="227">
        <f>IF(N228="snížená",J228,0)</f>
        <v>0</v>
      </c>
      <c r="BG228" s="227">
        <f>IF(N228="zákl. přenesená",J228,0)</f>
        <v>0</v>
      </c>
      <c r="BH228" s="227">
        <f>IF(N228="sníž. přenesená",J228,0)</f>
        <v>0</v>
      </c>
      <c r="BI228" s="227">
        <f>IF(N228="nulová",J228,0)</f>
        <v>0</v>
      </c>
      <c r="BJ228" s="16" t="s">
        <v>86</v>
      </c>
      <c r="BK228" s="227">
        <f>ROUND(I228*H228,2)</f>
        <v>0</v>
      </c>
      <c r="BL228" s="16" t="s">
        <v>136</v>
      </c>
      <c r="BM228" s="226" t="s">
        <v>333</v>
      </c>
    </row>
    <row r="229" s="13" customFormat="1">
      <c r="A229" s="13"/>
      <c r="B229" s="228"/>
      <c r="C229" s="229"/>
      <c r="D229" s="230" t="s">
        <v>141</v>
      </c>
      <c r="E229" s="231" t="s">
        <v>1</v>
      </c>
      <c r="F229" s="232" t="s">
        <v>334</v>
      </c>
      <c r="G229" s="229"/>
      <c r="H229" s="233">
        <v>1.008</v>
      </c>
      <c r="I229" s="234"/>
      <c r="J229" s="229"/>
      <c r="K229" s="229"/>
      <c r="L229" s="235"/>
      <c r="M229" s="236"/>
      <c r="N229" s="237"/>
      <c r="O229" s="237"/>
      <c r="P229" s="237"/>
      <c r="Q229" s="237"/>
      <c r="R229" s="237"/>
      <c r="S229" s="237"/>
      <c r="T229" s="238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T229" s="239" t="s">
        <v>141</v>
      </c>
      <c r="AU229" s="239" t="s">
        <v>88</v>
      </c>
      <c r="AV229" s="13" t="s">
        <v>88</v>
      </c>
      <c r="AW229" s="13" t="s">
        <v>34</v>
      </c>
      <c r="AX229" s="13" t="s">
        <v>86</v>
      </c>
      <c r="AY229" s="239" t="s">
        <v>130</v>
      </c>
    </row>
    <row r="230" s="2" customFormat="1" ht="24.15" customHeight="1">
      <c r="A230" s="37"/>
      <c r="B230" s="38"/>
      <c r="C230" s="214" t="s">
        <v>335</v>
      </c>
      <c r="D230" s="214" t="s">
        <v>132</v>
      </c>
      <c r="E230" s="215" t="s">
        <v>336</v>
      </c>
      <c r="F230" s="216" t="s">
        <v>337</v>
      </c>
      <c r="G230" s="217" t="s">
        <v>135</v>
      </c>
      <c r="H230" s="218">
        <v>1.008</v>
      </c>
      <c r="I230" s="219"/>
      <c r="J230" s="220">
        <f>ROUND(I230*H230,2)</f>
        <v>0</v>
      </c>
      <c r="K230" s="221"/>
      <c r="L230" s="43"/>
      <c r="M230" s="222" t="s">
        <v>1</v>
      </c>
      <c r="N230" s="223" t="s">
        <v>43</v>
      </c>
      <c r="O230" s="90"/>
      <c r="P230" s="224">
        <f>O230*H230</f>
        <v>0</v>
      </c>
      <c r="Q230" s="224">
        <v>0</v>
      </c>
      <c r="R230" s="224">
        <f>Q230*H230</f>
        <v>0</v>
      </c>
      <c r="S230" s="224">
        <v>0</v>
      </c>
      <c r="T230" s="225">
        <f>S230*H230</f>
        <v>0</v>
      </c>
      <c r="U230" s="37"/>
      <c r="V230" s="37"/>
      <c r="W230" s="37"/>
      <c r="X230" s="37"/>
      <c r="Y230" s="37"/>
      <c r="Z230" s="37"/>
      <c r="AA230" s="37"/>
      <c r="AB230" s="37"/>
      <c r="AC230" s="37"/>
      <c r="AD230" s="37"/>
      <c r="AE230" s="37"/>
      <c r="AR230" s="226" t="s">
        <v>136</v>
      </c>
      <c r="AT230" s="226" t="s">
        <v>132</v>
      </c>
      <c r="AU230" s="226" t="s">
        <v>88</v>
      </c>
      <c r="AY230" s="16" t="s">
        <v>130</v>
      </c>
      <c r="BE230" s="227">
        <f>IF(N230="základní",J230,0)</f>
        <v>0</v>
      </c>
      <c r="BF230" s="227">
        <f>IF(N230="snížená",J230,0)</f>
        <v>0</v>
      </c>
      <c r="BG230" s="227">
        <f>IF(N230="zákl. přenesená",J230,0)</f>
        <v>0</v>
      </c>
      <c r="BH230" s="227">
        <f>IF(N230="sníž. přenesená",J230,0)</f>
        <v>0</v>
      </c>
      <c r="BI230" s="227">
        <f>IF(N230="nulová",J230,0)</f>
        <v>0</v>
      </c>
      <c r="BJ230" s="16" t="s">
        <v>86</v>
      </c>
      <c r="BK230" s="227">
        <f>ROUND(I230*H230,2)</f>
        <v>0</v>
      </c>
      <c r="BL230" s="16" t="s">
        <v>136</v>
      </c>
      <c r="BM230" s="226" t="s">
        <v>338</v>
      </c>
    </row>
    <row r="231" s="13" customFormat="1">
      <c r="A231" s="13"/>
      <c r="B231" s="228"/>
      <c r="C231" s="229"/>
      <c r="D231" s="230" t="s">
        <v>141</v>
      </c>
      <c r="E231" s="231" t="s">
        <v>1</v>
      </c>
      <c r="F231" s="232" t="s">
        <v>334</v>
      </c>
      <c r="G231" s="229"/>
      <c r="H231" s="233">
        <v>1.008</v>
      </c>
      <c r="I231" s="234"/>
      <c r="J231" s="229"/>
      <c r="K231" s="229"/>
      <c r="L231" s="235"/>
      <c r="M231" s="236"/>
      <c r="N231" s="237"/>
      <c r="O231" s="237"/>
      <c r="P231" s="237"/>
      <c r="Q231" s="237"/>
      <c r="R231" s="237"/>
      <c r="S231" s="237"/>
      <c r="T231" s="238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T231" s="239" t="s">
        <v>141</v>
      </c>
      <c r="AU231" s="239" t="s">
        <v>88</v>
      </c>
      <c r="AV231" s="13" t="s">
        <v>88</v>
      </c>
      <c r="AW231" s="13" t="s">
        <v>34</v>
      </c>
      <c r="AX231" s="13" t="s">
        <v>86</v>
      </c>
      <c r="AY231" s="239" t="s">
        <v>130</v>
      </c>
    </row>
    <row r="232" s="2" customFormat="1" ht="33" customHeight="1">
      <c r="A232" s="37"/>
      <c r="B232" s="38"/>
      <c r="C232" s="214" t="s">
        <v>339</v>
      </c>
      <c r="D232" s="214" t="s">
        <v>132</v>
      </c>
      <c r="E232" s="215" t="s">
        <v>340</v>
      </c>
      <c r="F232" s="216" t="s">
        <v>341</v>
      </c>
      <c r="G232" s="217" t="s">
        <v>135</v>
      </c>
      <c r="H232" s="218">
        <v>72</v>
      </c>
      <c r="I232" s="219"/>
      <c r="J232" s="220">
        <f>ROUND(I232*H232,2)</f>
        <v>0</v>
      </c>
      <c r="K232" s="221"/>
      <c r="L232" s="43"/>
      <c r="M232" s="222" t="s">
        <v>1</v>
      </c>
      <c r="N232" s="223" t="s">
        <v>43</v>
      </c>
      <c r="O232" s="90"/>
      <c r="P232" s="224">
        <f>O232*H232</f>
        <v>0</v>
      </c>
      <c r="Q232" s="224">
        <v>0</v>
      </c>
      <c r="R232" s="224">
        <f>Q232*H232</f>
        <v>0</v>
      </c>
      <c r="S232" s="224">
        <v>0</v>
      </c>
      <c r="T232" s="225">
        <f>S232*H232</f>
        <v>0</v>
      </c>
      <c r="U232" s="37"/>
      <c r="V232" s="37"/>
      <c r="W232" s="37"/>
      <c r="X232" s="37"/>
      <c r="Y232" s="37"/>
      <c r="Z232" s="37"/>
      <c r="AA232" s="37"/>
      <c r="AB232" s="37"/>
      <c r="AC232" s="37"/>
      <c r="AD232" s="37"/>
      <c r="AE232" s="37"/>
      <c r="AR232" s="226" t="s">
        <v>136</v>
      </c>
      <c r="AT232" s="226" t="s">
        <v>132</v>
      </c>
      <c r="AU232" s="226" t="s">
        <v>88</v>
      </c>
      <c r="AY232" s="16" t="s">
        <v>130</v>
      </c>
      <c r="BE232" s="227">
        <f>IF(N232="základní",J232,0)</f>
        <v>0</v>
      </c>
      <c r="BF232" s="227">
        <f>IF(N232="snížená",J232,0)</f>
        <v>0</v>
      </c>
      <c r="BG232" s="227">
        <f>IF(N232="zákl. přenesená",J232,0)</f>
        <v>0</v>
      </c>
      <c r="BH232" s="227">
        <f>IF(N232="sníž. přenesená",J232,0)</f>
        <v>0</v>
      </c>
      <c r="BI232" s="227">
        <f>IF(N232="nulová",J232,0)</f>
        <v>0</v>
      </c>
      <c r="BJ232" s="16" t="s">
        <v>86</v>
      </c>
      <c r="BK232" s="227">
        <f>ROUND(I232*H232,2)</f>
        <v>0</v>
      </c>
      <c r="BL232" s="16" t="s">
        <v>136</v>
      </c>
      <c r="BM232" s="226" t="s">
        <v>342</v>
      </c>
    </row>
    <row r="233" s="13" customFormat="1">
      <c r="A233" s="13"/>
      <c r="B233" s="228"/>
      <c r="C233" s="229"/>
      <c r="D233" s="230" t="s">
        <v>141</v>
      </c>
      <c r="E233" s="231" t="s">
        <v>1</v>
      </c>
      <c r="F233" s="232" t="s">
        <v>343</v>
      </c>
      <c r="G233" s="229"/>
      <c r="H233" s="233">
        <v>72</v>
      </c>
      <c r="I233" s="234"/>
      <c r="J233" s="229"/>
      <c r="K233" s="229"/>
      <c r="L233" s="235"/>
      <c r="M233" s="236"/>
      <c r="N233" s="237"/>
      <c r="O233" s="237"/>
      <c r="P233" s="237"/>
      <c r="Q233" s="237"/>
      <c r="R233" s="237"/>
      <c r="S233" s="237"/>
      <c r="T233" s="238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T233" s="239" t="s">
        <v>141</v>
      </c>
      <c r="AU233" s="239" t="s">
        <v>88</v>
      </c>
      <c r="AV233" s="13" t="s">
        <v>88</v>
      </c>
      <c r="AW233" s="13" t="s">
        <v>34</v>
      </c>
      <c r="AX233" s="13" t="s">
        <v>86</v>
      </c>
      <c r="AY233" s="239" t="s">
        <v>130</v>
      </c>
    </row>
    <row r="234" s="12" customFormat="1" ht="22.8" customHeight="1">
      <c r="A234" s="12"/>
      <c r="B234" s="198"/>
      <c r="C234" s="199"/>
      <c r="D234" s="200" t="s">
        <v>77</v>
      </c>
      <c r="E234" s="212" t="s">
        <v>153</v>
      </c>
      <c r="F234" s="212" t="s">
        <v>344</v>
      </c>
      <c r="G234" s="199"/>
      <c r="H234" s="199"/>
      <c r="I234" s="202"/>
      <c r="J234" s="213">
        <f>BK234</f>
        <v>0</v>
      </c>
      <c r="K234" s="199"/>
      <c r="L234" s="204"/>
      <c r="M234" s="205"/>
      <c r="N234" s="206"/>
      <c r="O234" s="206"/>
      <c r="P234" s="207">
        <f>SUM(P235:P238)</f>
        <v>0</v>
      </c>
      <c r="Q234" s="206"/>
      <c r="R234" s="207">
        <f>SUM(R235:R238)</f>
        <v>16.227</v>
      </c>
      <c r="S234" s="206"/>
      <c r="T234" s="208">
        <f>SUM(T235:T238)</f>
        <v>0</v>
      </c>
      <c r="U234" s="12"/>
      <c r="V234" s="12"/>
      <c r="W234" s="12"/>
      <c r="X234" s="12"/>
      <c r="Y234" s="12"/>
      <c r="Z234" s="12"/>
      <c r="AA234" s="12"/>
      <c r="AB234" s="12"/>
      <c r="AC234" s="12"/>
      <c r="AD234" s="12"/>
      <c r="AE234" s="12"/>
      <c r="AR234" s="209" t="s">
        <v>86</v>
      </c>
      <c r="AT234" s="210" t="s">
        <v>77</v>
      </c>
      <c r="AU234" s="210" t="s">
        <v>86</v>
      </c>
      <c r="AY234" s="209" t="s">
        <v>130</v>
      </c>
      <c r="BK234" s="211">
        <f>SUM(BK235:BK238)</f>
        <v>0</v>
      </c>
    </row>
    <row r="235" s="2" customFormat="1" ht="37.8" customHeight="1">
      <c r="A235" s="37"/>
      <c r="B235" s="38"/>
      <c r="C235" s="214" t="s">
        <v>345</v>
      </c>
      <c r="D235" s="214" t="s">
        <v>132</v>
      </c>
      <c r="E235" s="215" t="s">
        <v>346</v>
      </c>
      <c r="F235" s="216" t="s">
        <v>347</v>
      </c>
      <c r="G235" s="217" t="s">
        <v>135</v>
      </c>
      <c r="H235" s="218">
        <v>75</v>
      </c>
      <c r="I235" s="219"/>
      <c r="J235" s="220">
        <f>ROUND(I235*H235,2)</f>
        <v>0</v>
      </c>
      <c r="K235" s="221"/>
      <c r="L235" s="43"/>
      <c r="M235" s="222" t="s">
        <v>1</v>
      </c>
      <c r="N235" s="223" t="s">
        <v>43</v>
      </c>
      <c r="O235" s="90"/>
      <c r="P235" s="224">
        <f>O235*H235</f>
        <v>0</v>
      </c>
      <c r="Q235" s="224">
        <v>0.10100000000000001</v>
      </c>
      <c r="R235" s="224">
        <f>Q235*H235</f>
        <v>7.5750000000000002</v>
      </c>
      <c r="S235" s="224">
        <v>0</v>
      </c>
      <c r="T235" s="225">
        <f>S235*H235</f>
        <v>0</v>
      </c>
      <c r="U235" s="37"/>
      <c r="V235" s="37"/>
      <c r="W235" s="37"/>
      <c r="X235" s="37"/>
      <c r="Y235" s="37"/>
      <c r="Z235" s="37"/>
      <c r="AA235" s="37"/>
      <c r="AB235" s="37"/>
      <c r="AC235" s="37"/>
      <c r="AD235" s="37"/>
      <c r="AE235" s="37"/>
      <c r="AR235" s="226" t="s">
        <v>136</v>
      </c>
      <c r="AT235" s="226" t="s">
        <v>132</v>
      </c>
      <c r="AU235" s="226" t="s">
        <v>88</v>
      </c>
      <c r="AY235" s="16" t="s">
        <v>130</v>
      </c>
      <c r="BE235" s="227">
        <f>IF(N235="základní",J235,0)</f>
        <v>0</v>
      </c>
      <c r="BF235" s="227">
        <f>IF(N235="snížená",J235,0)</f>
        <v>0</v>
      </c>
      <c r="BG235" s="227">
        <f>IF(N235="zákl. přenesená",J235,0)</f>
        <v>0</v>
      </c>
      <c r="BH235" s="227">
        <f>IF(N235="sníž. přenesená",J235,0)</f>
        <v>0</v>
      </c>
      <c r="BI235" s="227">
        <f>IF(N235="nulová",J235,0)</f>
        <v>0</v>
      </c>
      <c r="BJ235" s="16" t="s">
        <v>86</v>
      </c>
      <c r="BK235" s="227">
        <f>ROUND(I235*H235,2)</f>
        <v>0</v>
      </c>
      <c r="BL235" s="16" t="s">
        <v>136</v>
      </c>
      <c r="BM235" s="226" t="s">
        <v>348</v>
      </c>
    </row>
    <row r="236" s="13" customFormat="1">
      <c r="A236" s="13"/>
      <c r="B236" s="228"/>
      <c r="C236" s="229"/>
      <c r="D236" s="230" t="s">
        <v>141</v>
      </c>
      <c r="E236" s="231" t="s">
        <v>1</v>
      </c>
      <c r="F236" s="232" t="s">
        <v>349</v>
      </c>
      <c r="G236" s="229"/>
      <c r="H236" s="233">
        <v>75</v>
      </c>
      <c r="I236" s="234"/>
      <c r="J236" s="229"/>
      <c r="K236" s="229"/>
      <c r="L236" s="235"/>
      <c r="M236" s="236"/>
      <c r="N236" s="237"/>
      <c r="O236" s="237"/>
      <c r="P236" s="237"/>
      <c r="Q236" s="237"/>
      <c r="R236" s="237"/>
      <c r="S236" s="237"/>
      <c r="T236" s="238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T236" s="239" t="s">
        <v>141</v>
      </c>
      <c r="AU236" s="239" t="s">
        <v>88</v>
      </c>
      <c r="AV236" s="13" t="s">
        <v>88</v>
      </c>
      <c r="AW236" s="13" t="s">
        <v>34</v>
      </c>
      <c r="AX236" s="13" t="s">
        <v>86</v>
      </c>
      <c r="AY236" s="239" t="s">
        <v>130</v>
      </c>
    </row>
    <row r="237" s="2" customFormat="1" ht="24.15" customHeight="1">
      <c r="A237" s="37"/>
      <c r="B237" s="38"/>
      <c r="C237" s="251" t="s">
        <v>350</v>
      </c>
      <c r="D237" s="251" t="s">
        <v>186</v>
      </c>
      <c r="E237" s="252" t="s">
        <v>351</v>
      </c>
      <c r="F237" s="253" t="s">
        <v>352</v>
      </c>
      <c r="G237" s="254" t="s">
        <v>135</v>
      </c>
      <c r="H237" s="255">
        <v>77.25</v>
      </c>
      <c r="I237" s="256"/>
      <c r="J237" s="257">
        <f>ROUND(I237*H237,2)</f>
        <v>0</v>
      </c>
      <c r="K237" s="258"/>
      <c r="L237" s="259"/>
      <c r="M237" s="260" t="s">
        <v>1</v>
      </c>
      <c r="N237" s="261" t="s">
        <v>43</v>
      </c>
      <c r="O237" s="90"/>
      <c r="P237" s="224">
        <f>O237*H237</f>
        <v>0</v>
      </c>
      <c r="Q237" s="224">
        <v>0.112</v>
      </c>
      <c r="R237" s="224">
        <f>Q237*H237</f>
        <v>8.652000000000001</v>
      </c>
      <c r="S237" s="224">
        <v>0</v>
      </c>
      <c r="T237" s="225">
        <f>S237*H237</f>
        <v>0</v>
      </c>
      <c r="U237" s="37"/>
      <c r="V237" s="37"/>
      <c r="W237" s="37"/>
      <c r="X237" s="37"/>
      <c r="Y237" s="37"/>
      <c r="Z237" s="37"/>
      <c r="AA237" s="37"/>
      <c r="AB237" s="37"/>
      <c r="AC237" s="37"/>
      <c r="AD237" s="37"/>
      <c r="AE237" s="37"/>
      <c r="AR237" s="226" t="s">
        <v>174</v>
      </c>
      <c r="AT237" s="226" t="s">
        <v>186</v>
      </c>
      <c r="AU237" s="226" t="s">
        <v>88</v>
      </c>
      <c r="AY237" s="16" t="s">
        <v>130</v>
      </c>
      <c r="BE237" s="227">
        <f>IF(N237="základní",J237,0)</f>
        <v>0</v>
      </c>
      <c r="BF237" s="227">
        <f>IF(N237="snížená",J237,0)</f>
        <v>0</v>
      </c>
      <c r="BG237" s="227">
        <f>IF(N237="zákl. přenesená",J237,0)</f>
        <v>0</v>
      </c>
      <c r="BH237" s="227">
        <f>IF(N237="sníž. přenesená",J237,0)</f>
        <v>0</v>
      </c>
      <c r="BI237" s="227">
        <f>IF(N237="nulová",J237,0)</f>
        <v>0</v>
      </c>
      <c r="BJ237" s="16" t="s">
        <v>86</v>
      </c>
      <c r="BK237" s="227">
        <f>ROUND(I237*H237,2)</f>
        <v>0</v>
      </c>
      <c r="BL237" s="16" t="s">
        <v>136</v>
      </c>
      <c r="BM237" s="226" t="s">
        <v>353</v>
      </c>
    </row>
    <row r="238" s="13" customFormat="1">
      <c r="A238" s="13"/>
      <c r="B238" s="228"/>
      <c r="C238" s="229"/>
      <c r="D238" s="230" t="s">
        <v>141</v>
      </c>
      <c r="E238" s="229"/>
      <c r="F238" s="232" t="s">
        <v>354</v>
      </c>
      <c r="G238" s="229"/>
      <c r="H238" s="233">
        <v>77.25</v>
      </c>
      <c r="I238" s="234"/>
      <c r="J238" s="229"/>
      <c r="K238" s="229"/>
      <c r="L238" s="235"/>
      <c r="M238" s="236"/>
      <c r="N238" s="237"/>
      <c r="O238" s="237"/>
      <c r="P238" s="237"/>
      <c r="Q238" s="237"/>
      <c r="R238" s="237"/>
      <c r="S238" s="237"/>
      <c r="T238" s="238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T238" s="239" t="s">
        <v>141</v>
      </c>
      <c r="AU238" s="239" t="s">
        <v>88</v>
      </c>
      <c r="AV238" s="13" t="s">
        <v>88</v>
      </c>
      <c r="AW238" s="13" t="s">
        <v>4</v>
      </c>
      <c r="AX238" s="13" t="s">
        <v>86</v>
      </c>
      <c r="AY238" s="239" t="s">
        <v>130</v>
      </c>
    </row>
    <row r="239" s="12" customFormat="1" ht="22.8" customHeight="1">
      <c r="A239" s="12"/>
      <c r="B239" s="198"/>
      <c r="C239" s="199"/>
      <c r="D239" s="200" t="s">
        <v>77</v>
      </c>
      <c r="E239" s="212" t="s">
        <v>164</v>
      </c>
      <c r="F239" s="212" t="s">
        <v>355</v>
      </c>
      <c r="G239" s="199"/>
      <c r="H239" s="199"/>
      <c r="I239" s="202"/>
      <c r="J239" s="213">
        <f>BK239</f>
        <v>0</v>
      </c>
      <c r="K239" s="199"/>
      <c r="L239" s="204"/>
      <c r="M239" s="205"/>
      <c r="N239" s="206"/>
      <c r="O239" s="206"/>
      <c r="P239" s="207">
        <f>SUM(P240:P242)</f>
        <v>0</v>
      </c>
      <c r="Q239" s="206"/>
      <c r="R239" s="207">
        <f>SUM(R240:R242)</f>
        <v>0.057519000000000001</v>
      </c>
      <c r="S239" s="206"/>
      <c r="T239" s="208">
        <f>SUM(T240:T242)</f>
        <v>0</v>
      </c>
      <c r="U239" s="12"/>
      <c r="V239" s="12"/>
      <c r="W239" s="12"/>
      <c r="X239" s="12"/>
      <c r="Y239" s="12"/>
      <c r="Z239" s="12"/>
      <c r="AA239" s="12"/>
      <c r="AB239" s="12"/>
      <c r="AC239" s="12"/>
      <c r="AD239" s="12"/>
      <c r="AE239" s="12"/>
      <c r="AR239" s="209" t="s">
        <v>86</v>
      </c>
      <c r="AT239" s="210" t="s">
        <v>77</v>
      </c>
      <c r="AU239" s="210" t="s">
        <v>86</v>
      </c>
      <c r="AY239" s="209" t="s">
        <v>130</v>
      </c>
      <c r="BK239" s="211">
        <f>SUM(BK240:BK242)</f>
        <v>0</v>
      </c>
    </row>
    <row r="240" s="2" customFormat="1" ht="24.15" customHeight="1">
      <c r="A240" s="37"/>
      <c r="B240" s="38"/>
      <c r="C240" s="214" t="s">
        <v>356</v>
      </c>
      <c r="D240" s="214" t="s">
        <v>132</v>
      </c>
      <c r="E240" s="215" t="s">
        <v>357</v>
      </c>
      <c r="F240" s="216" t="s">
        <v>358</v>
      </c>
      <c r="G240" s="217" t="s">
        <v>135</v>
      </c>
      <c r="H240" s="218">
        <v>2.4900000000000002</v>
      </c>
      <c r="I240" s="219"/>
      <c r="J240" s="220">
        <f>ROUND(I240*H240,2)</f>
        <v>0</v>
      </c>
      <c r="K240" s="221"/>
      <c r="L240" s="43"/>
      <c r="M240" s="222" t="s">
        <v>1</v>
      </c>
      <c r="N240" s="223" t="s">
        <v>43</v>
      </c>
      <c r="O240" s="90"/>
      <c r="P240" s="224">
        <f>O240*H240</f>
        <v>0</v>
      </c>
      <c r="Q240" s="224">
        <v>0.023099999999999999</v>
      </c>
      <c r="R240" s="224">
        <f>Q240*H240</f>
        <v>0.057519000000000001</v>
      </c>
      <c r="S240" s="224">
        <v>0</v>
      </c>
      <c r="T240" s="225">
        <f>S240*H240</f>
        <v>0</v>
      </c>
      <c r="U240" s="37"/>
      <c r="V240" s="37"/>
      <c r="W240" s="37"/>
      <c r="X240" s="37"/>
      <c r="Y240" s="37"/>
      <c r="Z240" s="37"/>
      <c r="AA240" s="37"/>
      <c r="AB240" s="37"/>
      <c r="AC240" s="37"/>
      <c r="AD240" s="37"/>
      <c r="AE240" s="37"/>
      <c r="AR240" s="226" t="s">
        <v>136</v>
      </c>
      <c r="AT240" s="226" t="s">
        <v>132</v>
      </c>
      <c r="AU240" s="226" t="s">
        <v>88</v>
      </c>
      <c r="AY240" s="16" t="s">
        <v>130</v>
      </c>
      <c r="BE240" s="227">
        <f>IF(N240="základní",J240,0)</f>
        <v>0</v>
      </c>
      <c r="BF240" s="227">
        <f>IF(N240="snížená",J240,0)</f>
        <v>0</v>
      </c>
      <c r="BG240" s="227">
        <f>IF(N240="zákl. přenesená",J240,0)</f>
        <v>0</v>
      </c>
      <c r="BH240" s="227">
        <f>IF(N240="sníž. přenesená",J240,0)</f>
        <v>0</v>
      </c>
      <c r="BI240" s="227">
        <f>IF(N240="nulová",J240,0)</f>
        <v>0</v>
      </c>
      <c r="BJ240" s="16" t="s">
        <v>86</v>
      </c>
      <c r="BK240" s="227">
        <f>ROUND(I240*H240,2)</f>
        <v>0</v>
      </c>
      <c r="BL240" s="16" t="s">
        <v>136</v>
      </c>
      <c r="BM240" s="226" t="s">
        <v>359</v>
      </c>
    </row>
    <row r="241" s="13" customFormat="1">
      <c r="A241" s="13"/>
      <c r="B241" s="228"/>
      <c r="C241" s="229"/>
      <c r="D241" s="230" t="s">
        <v>141</v>
      </c>
      <c r="E241" s="231" t="s">
        <v>1</v>
      </c>
      <c r="F241" s="232" t="s">
        <v>360</v>
      </c>
      <c r="G241" s="229"/>
      <c r="H241" s="233">
        <v>14.013</v>
      </c>
      <c r="I241" s="234"/>
      <c r="J241" s="229"/>
      <c r="K241" s="229"/>
      <c r="L241" s="235"/>
      <c r="M241" s="236"/>
      <c r="N241" s="237"/>
      <c r="O241" s="237"/>
      <c r="P241" s="237"/>
      <c r="Q241" s="237"/>
      <c r="R241" s="237"/>
      <c r="S241" s="237"/>
      <c r="T241" s="238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T241" s="239" t="s">
        <v>141</v>
      </c>
      <c r="AU241" s="239" t="s">
        <v>88</v>
      </c>
      <c r="AV241" s="13" t="s">
        <v>88</v>
      </c>
      <c r="AW241" s="13" t="s">
        <v>34</v>
      </c>
      <c r="AX241" s="13" t="s">
        <v>78</v>
      </c>
      <c r="AY241" s="239" t="s">
        <v>130</v>
      </c>
    </row>
    <row r="242" s="13" customFormat="1">
      <c r="A242" s="13"/>
      <c r="B242" s="228"/>
      <c r="C242" s="229"/>
      <c r="D242" s="230" t="s">
        <v>141</v>
      </c>
      <c r="E242" s="231" t="s">
        <v>1</v>
      </c>
      <c r="F242" s="232" t="s">
        <v>361</v>
      </c>
      <c r="G242" s="229"/>
      <c r="H242" s="233">
        <v>2.4900000000000002</v>
      </c>
      <c r="I242" s="234"/>
      <c r="J242" s="229"/>
      <c r="K242" s="229"/>
      <c r="L242" s="235"/>
      <c r="M242" s="236"/>
      <c r="N242" s="237"/>
      <c r="O242" s="237"/>
      <c r="P242" s="237"/>
      <c r="Q242" s="237"/>
      <c r="R242" s="237"/>
      <c r="S242" s="237"/>
      <c r="T242" s="238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T242" s="239" t="s">
        <v>141</v>
      </c>
      <c r="AU242" s="239" t="s">
        <v>88</v>
      </c>
      <c r="AV242" s="13" t="s">
        <v>88</v>
      </c>
      <c r="AW242" s="13" t="s">
        <v>34</v>
      </c>
      <c r="AX242" s="13" t="s">
        <v>86</v>
      </c>
      <c r="AY242" s="239" t="s">
        <v>130</v>
      </c>
    </row>
    <row r="243" s="12" customFormat="1" ht="22.8" customHeight="1">
      <c r="A243" s="12"/>
      <c r="B243" s="198"/>
      <c r="C243" s="199"/>
      <c r="D243" s="200" t="s">
        <v>77</v>
      </c>
      <c r="E243" s="212" t="s">
        <v>180</v>
      </c>
      <c r="F243" s="212" t="s">
        <v>362</v>
      </c>
      <c r="G243" s="199"/>
      <c r="H243" s="199"/>
      <c r="I243" s="202"/>
      <c r="J243" s="213">
        <f>BK243</f>
        <v>0</v>
      </c>
      <c r="K243" s="199"/>
      <c r="L243" s="204"/>
      <c r="M243" s="205"/>
      <c r="N243" s="206"/>
      <c r="O243" s="206"/>
      <c r="P243" s="207">
        <f>SUM(P244:P253)</f>
        <v>0</v>
      </c>
      <c r="Q243" s="206"/>
      <c r="R243" s="207">
        <f>SUM(R244:R253)</f>
        <v>5.9500543500000012</v>
      </c>
      <c r="S243" s="206"/>
      <c r="T243" s="208">
        <f>SUM(T244:T253)</f>
        <v>0</v>
      </c>
      <c r="U243" s="12"/>
      <c r="V243" s="12"/>
      <c r="W243" s="12"/>
      <c r="X243" s="12"/>
      <c r="Y243" s="12"/>
      <c r="Z243" s="12"/>
      <c r="AA243" s="12"/>
      <c r="AB243" s="12"/>
      <c r="AC243" s="12"/>
      <c r="AD243" s="12"/>
      <c r="AE243" s="12"/>
      <c r="AR243" s="209" t="s">
        <v>86</v>
      </c>
      <c r="AT243" s="210" t="s">
        <v>77</v>
      </c>
      <c r="AU243" s="210" t="s">
        <v>86</v>
      </c>
      <c r="AY243" s="209" t="s">
        <v>130</v>
      </c>
      <c r="BK243" s="211">
        <f>SUM(BK244:BK253)</f>
        <v>0</v>
      </c>
    </row>
    <row r="244" s="2" customFormat="1" ht="33" customHeight="1">
      <c r="A244" s="37"/>
      <c r="B244" s="38"/>
      <c r="C244" s="214" t="s">
        <v>363</v>
      </c>
      <c r="D244" s="214" t="s">
        <v>132</v>
      </c>
      <c r="E244" s="215" t="s">
        <v>364</v>
      </c>
      <c r="F244" s="216" t="s">
        <v>365</v>
      </c>
      <c r="G244" s="217" t="s">
        <v>290</v>
      </c>
      <c r="H244" s="218">
        <v>24.75</v>
      </c>
      <c r="I244" s="219"/>
      <c r="J244" s="220">
        <f>ROUND(I244*H244,2)</f>
        <v>0</v>
      </c>
      <c r="K244" s="221"/>
      <c r="L244" s="43"/>
      <c r="M244" s="222" t="s">
        <v>1</v>
      </c>
      <c r="N244" s="223" t="s">
        <v>43</v>
      </c>
      <c r="O244" s="90"/>
      <c r="P244" s="224">
        <f>O244*H244</f>
        <v>0</v>
      </c>
      <c r="Q244" s="224">
        <v>0.12948000000000001</v>
      </c>
      <c r="R244" s="224">
        <f>Q244*H244</f>
        <v>3.2046300000000003</v>
      </c>
      <c r="S244" s="224">
        <v>0</v>
      </c>
      <c r="T244" s="225">
        <f>S244*H244</f>
        <v>0</v>
      </c>
      <c r="U244" s="37"/>
      <c r="V244" s="37"/>
      <c r="W244" s="37"/>
      <c r="X244" s="37"/>
      <c r="Y244" s="37"/>
      <c r="Z244" s="37"/>
      <c r="AA244" s="37"/>
      <c r="AB244" s="37"/>
      <c r="AC244" s="37"/>
      <c r="AD244" s="37"/>
      <c r="AE244" s="37"/>
      <c r="AR244" s="226" t="s">
        <v>136</v>
      </c>
      <c r="AT244" s="226" t="s">
        <v>132</v>
      </c>
      <c r="AU244" s="226" t="s">
        <v>88</v>
      </c>
      <c r="AY244" s="16" t="s">
        <v>130</v>
      </c>
      <c r="BE244" s="227">
        <f>IF(N244="základní",J244,0)</f>
        <v>0</v>
      </c>
      <c r="BF244" s="227">
        <f>IF(N244="snížená",J244,0)</f>
        <v>0</v>
      </c>
      <c r="BG244" s="227">
        <f>IF(N244="zákl. přenesená",J244,0)</f>
        <v>0</v>
      </c>
      <c r="BH244" s="227">
        <f>IF(N244="sníž. přenesená",J244,0)</f>
        <v>0</v>
      </c>
      <c r="BI244" s="227">
        <f>IF(N244="nulová",J244,0)</f>
        <v>0</v>
      </c>
      <c r="BJ244" s="16" t="s">
        <v>86</v>
      </c>
      <c r="BK244" s="227">
        <f>ROUND(I244*H244,2)</f>
        <v>0</v>
      </c>
      <c r="BL244" s="16" t="s">
        <v>136</v>
      </c>
      <c r="BM244" s="226" t="s">
        <v>366</v>
      </c>
    </row>
    <row r="245" s="13" customFormat="1">
      <c r="A245" s="13"/>
      <c r="B245" s="228"/>
      <c r="C245" s="229"/>
      <c r="D245" s="230" t="s">
        <v>141</v>
      </c>
      <c r="E245" s="231" t="s">
        <v>1</v>
      </c>
      <c r="F245" s="232" t="s">
        <v>367</v>
      </c>
      <c r="G245" s="229"/>
      <c r="H245" s="233">
        <v>24.75</v>
      </c>
      <c r="I245" s="234"/>
      <c r="J245" s="229"/>
      <c r="K245" s="229"/>
      <c r="L245" s="235"/>
      <c r="M245" s="236"/>
      <c r="N245" s="237"/>
      <c r="O245" s="237"/>
      <c r="P245" s="237"/>
      <c r="Q245" s="237"/>
      <c r="R245" s="237"/>
      <c r="S245" s="237"/>
      <c r="T245" s="238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T245" s="239" t="s">
        <v>141</v>
      </c>
      <c r="AU245" s="239" t="s">
        <v>88</v>
      </c>
      <c r="AV245" s="13" t="s">
        <v>88</v>
      </c>
      <c r="AW245" s="13" t="s">
        <v>34</v>
      </c>
      <c r="AX245" s="13" t="s">
        <v>86</v>
      </c>
      <c r="AY245" s="239" t="s">
        <v>130</v>
      </c>
    </row>
    <row r="246" s="2" customFormat="1" ht="16.5" customHeight="1">
      <c r="A246" s="37"/>
      <c r="B246" s="38"/>
      <c r="C246" s="251" t="s">
        <v>368</v>
      </c>
      <c r="D246" s="251" t="s">
        <v>186</v>
      </c>
      <c r="E246" s="252" t="s">
        <v>369</v>
      </c>
      <c r="F246" s="253" t="s">
        <v>370</v>
      </c>
      <c r="G246" s="254" t="s">
        <v>290</v>
      </c>
      <c r="H246" s="255">
        <v>25.245000000000001</v>
      </c>
      <c r="I246" s="256"/>
      <c r="J246" s="257">
        <f>ROUND(I246*H246,2)</f>
        <v>0</v>
      </c>
      <c r="K246" s="258"/>
      <c r="L246" s="259"/>
      <c r="M246" s="260" t="s">
        <v>1</v>
      </c>
      <c r="N246" s="261" t="s">
        <v>43</v>
      </c>
      <c r="O246" s="90"/>
      <c r="P246" s="224">
        <f>O246*H246</f>
        <v>0</v>
      </c>
      <c r="Q246" s="224">
        <v>0.056120000000000003</v>
      </c>
      <c r="R246" s="224">
        <f>Q246*H246</f>
        <v>1.4167494000000001</v>
      </c>
      <c r="S246" s="224">
        <v>0</v>
      </c>
      <c r="T246" s="225">
        <f>S246*H246</f>
        <v>0</v>
      </c>
      <c r="U246" s="37"/>
      <c r="V246" s="37"/>
      <c r="W246" s="37"/>
      <c r="X246" s="37"/>
      <c r="Y246" s="37"/>
      <c r="Z246" s="37"/>
      <c r="AA246" s="37"/>
      <c r="AB246" s="37"/>
      <c r="AC246" s="37"/>
      <c r="AD246" s="37"/>
      <c r="AE246" s="37"/>
      <c r="AR246" s="226" t="s">
        <v>174</v>
      </c>
      <c r="AT246" s="226" t="s">
        <v>186</v>
      </c>
      <c r="AU246" s="226" t="s">
        <v>88</v>
      </c>
      <c r="AY246" s="16" t="s">
        <v>130</v>
      </c>
      <c r="BE246" s="227">
        <f>IF(N246="základní",J246,0)</f>
        <v>0</v>
      </c>
      <c r="BF246" s="227">
        <f>IF(N246="snížená",J246,0)</f>
        <v>0</v>
      </c>
      <c r="BG246" s="227">
        <f>IF(N246="zákl. přenesená",J246,0)</f>
        <v>0</v>
      </c>
      <c r="BH246" s="227">
        <f>IF(N246="sníž. přenesená",J246,0)</f>
        <v>0</v>
      </c>
      <c r="BI246" s="227">
        <f>IF(N246="nulová",J246,0)</f>
        <v>0</v>
      </c>
      <c r="BJ246" s="16" t="s">
        <v>86</v>
      </c>
      <c r="BK246" s="227">
        <f>ROUND(I246*H246,2)</f>
        <v>0</v>
      </c>
      <c r="BL246" s="16" t="s">
        <v>136</v>
      </c>
      <c r="BM246" s="226" t="s">
        <v>371</v>
      </c>
    </row>
    <row r="247" s="13" customFormat="1">
      <c r="A247" s="13"/>
      <c r="B247" s="228"/>
      <c r="C247" s="229"/>
      <c r="D247" s="230" t="s">
        <v>141</v>
      </c>
      <c r="E247" s="229"/>
      <c r="F247" s="232" t="s">
        <v>372</v>
      </c>
      <c r="G247" s="229"/>
      <c r="H247" s="233">
        <v>25.245000000000001</v>
      </c>
      <c r="I247" s="234"/>
      <c r="J247" s="229"/>
      <c r="K247" s="229"/>
      <c r="L247" s="235"/>
      <c r="M247" s="236"/>
      <c r="N247" s="237"/>
      <c r="O247" s="237"/>
      <c r="P247" s="237"/>
      <c r="Q247" s="237"/>
      <c r="R247" s="237"/>
      <c r="S247" s="237"/>
      <c r="T247" s="238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T247" s="239" t="s">
        <v>141</v>
      </c>
      <c r="AU247" s="239" t="s">
        <v>88</v>
      </c>
      <c r="AV247" s="13" t="s">
        <v>88</v>
      </c>
      <c r="AW247" s="13" t="s">
        <v>4</v>
      </c>
      <c r="AX247" s="13" t="s">
        <v>86</v>
      </c>
      <c r="AY247" s="239" t="s">
        <v>130</v>
      </c>
    </row>
    <row r="248" s="2" customFormat="1" ht="33" customHeight="1">
      <c r="A248" s="37"/>
      <c r="B248" s="38"/>
      <c r="C248" s="214" t="s">
        <v>373</v>
      </c>
      <c r="D248" s="214" t="s">
        <v>132</v>
      </c>
      <c r="E248" s="215" t="s">
        <v>374</v>
      </c>
      <c r="F248" s="216" t="s">
        <v>375</v>
      </c>
      <c r="G248" s="217" t="s">
        <v>290</v>
      </c>
      <c r="H248" s="218">
        <v>7.5</v>
      </c>
      <c r="I248" s="219"/>
      <c r="J248" s="220">
        <f>ROUND(I248*H248,2)</f>
        <v>0</v>
      </c>
      <c r="K248" s="221"/>
      <c r="L248" s="43"/>
      <c r="M248" s="222" t="s">
        <v>1</v>
      </c>
      <c r="N248" s="223" t="s">
        <v>43</v>
      </c>
      <c r="O248" s="90"/>
      <c r="P248" s="224">
        <f>O248*H248</f>
        <v>0</v>
      </c>
      <c r="Q248" s="224">
        <v>0.14041999999999999</v>
      </c>
      <c r="R248" s="224">
        <f>Q248*H248</f>
        <v>1.05315</v>
      </c>
      <c r="S248" s="224">
        <v>0</v>
      </c>
      <c r="T248" s="225">
        <f>S248*H248</f>
        <v>0</v>
      </c>
      <c r="U248" s="37"/>
      <c r="V248" s="37"/>
      <c r="W248" s="37"/>
      <c r="X248" s="37"/>
      <c r="Y248" s="37"/>
      <c r="Z248" s="37"/>
      <c r="AA248" s="37"/>
      <c r="AB248" s="37"/>
      <c r="AC248" s="37"/>
      <c r="AD248" s="37"/>
      <c r="AE248" s="37"/>
      <c r="AR248" s="226" t="s">
        <v>136</v>
      </c>
      <c r="AT248" s="226" t="s">
        <v>132</v>
      </c>
      <c r="AU248" s="226" t="s">
        <v>88</v>
      </c>
      <c r="AY248" s="16" t="s">
        <v>130</v>
      </c>
      <c r="BE248" s="227">
        <f>IF(N248="základní",J248,0)</f>
        <v>0</v>
      </c>
      <c r="BF248" s="227">
        <f>IF(N248="snížená",J248,0)</f>
        <v>0</v>
      </c>
      <c r="BG248" s="227">
        <f>IF(N248="zákl. přenesená",J248,0)</f>
        <v>0</v>
      </c>
      <c r="BH248" s="227">
        <f>IF(N248="sníž. přenesená",J248,0)</f>
        <v>0</v>
      </c>
      <c r="BI248" s="227">
        <f>IF(N248="nulová",J248,0)</f>
        <v>0</v>
      </c>
      <c r="BJ248" s="16" t="s">
        <v>86</v>
      </c>
      <c r="BK248" s="227">
        <f>ROUND(I248*H248,2)</f>
        <v>0</v>
      </c>
      <c r="BL248" s="16" t="s">
        <v>136</v>
      </c>
      <c r="BM248" s="226" t="s">
        <v>376</v>
      </c>
    </row>
    <row r="249" s="13" customFormat="1">
      <c r="A249" s="13"/>
      <c r="B249" s="228"/>
      <c r="C249" s="229"/>
      <c r="D249" s="230" t="s">
        <v>141</v>
      </c>
      <c r="E249" s="231" t="s">
        <v>1</v>
      </c>
      <c r="F249" s="232" t="s">
        <v>377</v>
      </c>
      <c r="G249" s="229"/>
      <c r="H249" s="233">
        <v>7.5</v>
      </c>
      <c r="I249" s="234"/>
      <c r="J249" s="229"/>
      <c r="K249" s="229"/>
      <c r="L249" s="235"/>
      <c r="M249" s="236"/>
      <c r="N249" s="237"/>
      <c r="O249" s="237"/>
      <c r="P249" s="237"/>
      <c r="Q249" s="237"/>
      <c r="R249" s="237"/>
      <c r="S249" s="237"/>
      <c r="T249" s="238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T249" s="239" t="s">
        <v>141</v>
      </c>
      <c r="AU249" s="239" t="s">
        <v>88</v>
      </c>
      <c r="AV249" s="13" t="s">
        <v>88</v>
      </c>
      <c r="AW249" s="13" t="s">
        <v>34</v>
      </c>
      <c r="AX249" s="13" t="s">
        <v>86</v>
      </c>
      <c r="AY249" s="239" t="s">
        <v>130</v>
      </c>
    </row>
    <row r="250" s="2" customFormat="1" ht="16.5" customHeight="1">
      <c r="A250" s="37"/>
      <c r="B250" s="38"/>
      <c r="C250" s="251" t="s">
        <v>378</v>
      </c>
      <c r="D250" s="251" t="s">
        <v>186</v>
      </c>
      <c r="E250" s="252" t="s">
        <v>379</v>
      </c>
      <c r="F250" s="253" t="s">
        <v>380</v>
      </c>
      <c r="G250" s="254" t="s">
        <v>290</v>
      </c>
      <c r="H250" s="255">
        <v>7.6500000000000004</v>
      </c>
      <c r="I250" s="256"/>
      <c r="J250" s="257">
        <f>ROUND(I250*H250,2)</f>
        <v>0</v>
      </c>
      <c r="K250" s="258"/>
      <c r="L250" s="259"/>
      <c r="M250" s="260" t="s">
        <v>1</v>
      </c>
      <c r="N250" s="261" t="s">
        <v>43</v>
      </c>
      <c r="O250" s="90"/>
      <c r="P250" s="224">
        <f>O250*H250</f>
        <v>0</v>
      </c>
      <c r="Q250" s="224">
        <v>0.035999999999999997</v>
      </c>
      <c r="R250" s="224">
        <f>Q250*H250</f>
        <v>0.27539999999999998</v>
      </c>
      <c r="S250" s="224">
        <v>0</v>
      </c>
      <c r="T250" s="225">
        <f>S250*H250</f>
        <v>0</v>
      </c>
      <c r="U250" s="37"/>
      <c r="V250" s="37"/>
      <c r="W250" s="37"/>
      <c r="X250" s="37"/>
      <c r="Y250" s="37"/>
      <c r="Z250" s="37"/>
      <c r="AA250" s="37"/>
      <c r="AB250" s="37"/>
      <c r="AC250" s="37"/>
      <c r="AD250" s="37"/>
      <c r="AE250" s="37"/>
      <c r="AR250" s="226" t="s">
        <v>174</v>
      </c>
      <c r="AT250" s="226" t="s">
        <v>186</v>
      </c>
      <c r="AU250" s="226" t="s">
        <v>88</v>
      </c>
      <c r="AY250" s="16" t="s">
        <v>130</v>
      </c>
      <c r="BE250" s="227">
        <f>IF(N250="základní",J250,0)</f>
        <v>0</v>
      </c>
      <c r="BF250" s="227">
        <f>IF(N250="snížená",J250,0)</f>
        <v>0</v>
      </c>
      <c r="BG250" s="227">
        <f>IF(N250="zákl. přenesená",J250,0)</f>
        <v>0</v>
      </c>
      <c r="BH250" s="227">
        <f>IF(N250="sníž. přenesená",J250,0)</f>
        <v>0</v>
      </c>
      <c r="BI250" s="227">
        <f>IF(N250="nulová",J250,0)</f>
        <v>0</v>
      </c>
      <c r="BJ250" s="16" t="s">
        <v>86</v>
      </c>
      <c r="BK250" s="227">
        <f>ROUND(I250*H250,2)</f>
        <v>0</v>
      </c>
      <c r="BL250" s="16" t="s">
        <v>136</v>
      </c>
      <c r="BM250" s="226" t="s">
        <v>381</v>
      </c>
    </row>
    <row r="251" s="13" customFormat="1">
      <c r="A251" s="13"/>
      <c r="B251" s="228"/>
      <c r="C251" s="229"/>
      <c r="D251" s="230" t="s">
        <v>141</v>
      </c>
      <c r="E251" s="229"/>
      <c r="F251" s="232" t="s">
        <v>382</v>
      </c>
      <c r="G251" s="229"/>
      <c r="H251" s="233">
        <v>7.6500000000000004</v>
      </c>
      <c r="I251" s="234"/>
      <c r="J251" s="229"/>
      <c r="K251" s="229"/>
      <c r="L251" s="235"/>
      <c r="M251" s="236"/>
      <c r="N251" s="237"/>
      <c r="O251" s="237"/>
      <c r="P251" s="237"/>
      <c r="Q251" s="237"/>
      <c r="R251" s="237"/>
      <c r="S251" s="237"/>
      <c r="T251" s="238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  <c r="AE251" s="13"/>
      <c r="AT251" s="239" t="s">
        <v>141</v>
      </c>
      <c r="AU251" s="239" t="s">
        <v>88</v>
      </c>
      <c r="AV251" s="13" t="s">
        <v>88</v>
      </c>
      <c r="AW251" s="13" t="s">
        <v>4</v>
      </c>
      <c r="AX251" s="13" t="s">
        <v>86</v>
      </c>
      <c r="AY251" s="239" t="s">
        <v>130</v>
      </c>
    </row>
    <row r="252" s="2" customFormat="1" ht="24.15" customHeight="1">
      <c r="A252" s="37"/>
      <c r="B252" s="38"/>
      <c r="C252" s="214" t="s">
        <v>383</v>
      </c>
      <c r="D252" s="214" t="s">
        <v>132</v>
      </c>
      <c r="E252" s="215" t="s">
        <v>384</v>
      </c>
      <c r="F252" s="216" t="s">
        <v>385</v>
      </c>
      <c r="G252" s="217" t="s">
        <v>135</v>
      </c>
      <c r="H252" s="218">
        <v>0.83299999999999996</v>
      </c>
      <c r="I252" s="219"/>
      <c r="J252" s="220">
        <f>ROUND(I252*H252,2)</f>
        <v>0</v>
      </c>
      <c r="K252" s="221"/>
      <c r="L252" s="43"/>
      <c r="M252" s="222" t="s">
        <v>1</v>
      </c>
      <c r="N252" s="223" t="s">
        <v>43</v>
      </c>
      <c r="O252" s="90"/>
      <c r="P252" s="224">
        <f>O252*H252</f>
        <v>0</v>
      </c>
      <c r="Q252" s="224">
        <v>0.00014999999999999999</v>
      </c>
      <c r="R252" s="224">
        <f>Q252*H252</f>
        <v>0.00012494999999999997</v>
      </c>
      <c r="S252" s="224">
        <v>0</v>
      </c>
      <c r="T252" s="225">
        <f>S252*H252</f>
        <v>0</v>
      </c>
      <c r="U252" s="37"/>
      <c r="V252" s="37"/>
      <c r="W252" s="37"/>
      <c r="X252" s="37"/>
      <c r="Y252" s="37"/>
      <c r="Z252" s="37"/>
      <c r="AA252" s="37"/>
      <c r="AB252" s="37"/>
      <c r="AC252" s="37"/>
      <c r="AD252" s="37"/>
      <c r="AE252" s="37"/>
      <c r="AR252" s="226" t="s">
        <v>136</v>
      </c>
      <c r="AT252" s="226" t="s">
        <v>132</v>
      </c>
      <c r="AU252" s="226" t="s">
        <v>88</v>
      </c>
      <c r="AY252" s="16" t="s">
        <v>130</v>
      </c>
      <c r="BE252" s="227">
        <f>IF(N252="základní",J252,0)</f>
        <v>0</v>
      </c>
      <c r="BF252" s="227">
        <f>IF(N252="snížená",J252,0)</f>
        <v>0</v>
      </c>
      <c r="BG252" s="227">
        <f>IF(N252="zákl. přenesená",J252,0)</f>
        <v>0</v>
      </c>
      <c r="BH252" s="227">
        <f>IF(N252="sníž. přenesená",J252,0)</f>
        <v>0</v>
      </c>
      <c r="BI252" s="227">
        <f>IF(N252="nulová",J252,0)</f>
        <v>0</v>
      </c>
      <c r="BJ252" s="16" t="s">
        <v>86</v>
      </c>
      <c r="BK252" s="227">
        <f>ROUND(I252*H252,2)</f>
        <v>0</v>
      </c>
      <c r="BL252" s="16" t="s">
        <v>136</v>
      </c>
      <c r="BM252" s="226" t="s">
        <v>386</v>
      </c>
    </row>
    <row r="253" s="13" customFormat="1">
      <c r="A253" s="13"/>
      <c r="B253" s="228"/>
      <c r="C253" s="229"/>
      <c r="D253" s="230" t="s">
        <v>141</v>
      </c>
      <c r="E253" s="231" t="s">
        <v>1</v>
      </c>
      <c r="F253" s="232" t="s">
        <v>387</v>
      </c>
      <c r="G253" s="229"/>
      <c r="H253" s="233">
        <v>0.83299999999999996</v>
      </c>
      <c r="I253" s="234"/>
      <c r="J253" s="229"/>
      <c r="K253" s="229"/>
      <c r="L253" s="235"/>
      <c r="M253" s="236"/>
      <c r="N253" s="237"/>
      <c r="O253" s="237"/>
      <c r="P253" s="237"/>
      <c r="Q253" s="237"/>
      <c r="R253" s="237"/>
      <c r="S253" s="237"/>
      <c r="T253" s="238"/>
      <c r="U253" s="13"/>
      <c r="V253" s="13"/>
      <c r="W253" s="13"/>
      <c r="X253" s="13"/>
      <c r="Y253" s="13"/>
      <c r="Z253" s="13"/>
      <c r="AA253" s="13"/>
      <c r="AB253" s="13"/>
      <c r="AC253" s="13"/>
      <c r="AD253" s="13"/>
      <c r="AE253" s="13"/>
      <c r="AT253" s="239" t="s">
        <v>141</v>
      </c>
      <c r="AU253" s="239" t="s">
        <v>88</v>
      </c>
      <c r="AV253" s="13" t="s">
        <v>88</v>
      </c>
      <c r="AW253" s="13" t="s">
        <v>34</v>
      </c>
      <c r="AX253" s="13" t="s">
        <v>86</v>
      </c>
      <c r="AY253" s="239" t="s">
        <v>130</v>
      </c>
    </row>
    <row r="254" s="12" customFormat="1" ht="22.8" customHeight="1">
      <c r="A254" s="12"/>
      <c r="B254" s="198"/>
      <c r="C254" s="199"/>
      <c r="D254" s="200" t="s">
        <v>77</v>
      </c>
      <c r="E254" s="212" t="s">
        <v>388</v>
      </c>
      <c r="F254" s="212" t="s">
        <v>389</v>
      </c>
      <c r="G254" s="199"/>
      <c r="H254" s="199"/>
      <c r="I254" s="202"/>
      <c r="J254" s="213">
        <f>BK254</f>
        <v>0</v>
      </c>
      <c r="K254" s="199"/>
      <c r="L254" s="204"/>
      <c r="M254" s="205"/>
      <c r="N254" s="206"/>
      <c r="O254" s="206"/>
      <c r="P254" s="207">
        <f>SUM(P255:P258)</f>
        <v>0</v>
      </c>
      <c r="Q254" s="206"/>
      <c r="R254" s="207">
        <f>SUM(R255:R258)</f>
        <v>0</v>
      </c>
      <c r="S254" s="206"/>
      <c r="T254" s="208">
        <f>SUM(T255:T258)</f>
        <v>0</v>
      </c>
      <c r="U254" s="12"/>
      <c r="V254" s="12"/>
      <c r="W254" s="12"/>
      <c r="X254" s="12"/>
      <c r="Y254" s="12"/>
      <c r="Z254" s="12"/>
      <c r="AA254" s="12"/>
      <c r="AB254" s="12"/>
      <c r="AC254" s="12"/>
      <c r="AD254" s="12"/>
      <c r="AE254" s="12"/>
      <c r="AR254" s="209" t="s">
        <v>86</v>
      </c>
      <c r="AT254" s="210" t="s">
        <v>77</v>
      </c>
      <c r="AU254" s="210" t="s">
        <v>86</v>
      </c>
      <c r="AY254" s="209" t="s">
        <v>130</v>
      </c>
      <c r="BK254" s="211">
        <f>SUM(BK255:BK258)</f>
        <v>0</v>
      </c>
    </row>
    <row r="255" s="2" customFormat="1" ht="33" customHeight="1">
      <c r="A255" s="37"/>
      <c r="B255" s="38"/>
      <c r="C255" s="214" t="s">
        <v>390</v>
      </c>
      <c r="D255" s="214" t="s">
        <v>132</v>
      </c>
      <c r="E255" s="215" t="s">
        <v>391</v>
      </c>
      <c r="F255" s="216" t="s">
        <v>392</v>
      </c>
      <c r="G255" s="217" t="s">
        <v>177</v>
      </c>
      <c r="H255" s="218">
        <v>1.1000000000000001</v>
      </c>
      <c r="I255" s="219"/>
      <c r="J255" s="220">
        <f>ROUND(I255*H255,2)</f>
        <v>0</v>
      </c>
      <c r="K255" s="221"/>
      <c r="L255" s="43"/>
      <c r="M255" s="222" t="s">
        <v>1</v>
      </c>
      <c r="N255" s="223" t="s">
        <v>43</v>
      </c>
      <c r="O255" s="90"/>
      <c r="P255" s="224">
        <f>O255*H255</f>
        <v>0</v>
      </c>
      <c r="Q255" s="224">
        <v>0</v>
      </c>
      <c r="R255" s="224">
        <f>Q255*H255</f>
        <v>0</v>
      </c>
      <c r="S255" s="224">
        <v>0</v>
      </c>
      <c r="T255" s="225">
        <f>S255*H255</f>
        <v>0</v>
      </c>
      <c r="U255" s="37"/>
      <c r="V255" s="37"/>
      <c r="W255" s="37"/>
      <c r="X255" s="37"/>
      <c r="Y255" s="37"/>
      <c r="Z255" s="37"/>
      <c r="AA255" s="37"/>
      <c r="AB255" s="37"/>
      <c r="AC255" s="37"/>
      <c r="AD255" s="37"/>
      <c r="AE255" s="37"/>
      <c r="AR255" s="226" t="s">
        <v>136</v>
      </c>
      <c r="AT255" s="226" t="s">
        <v>132</v>
      </c>
      <c r="AU255" s="226" t="s">
        <v>88</v>
      </c>
      <c r="AY255" s="16" t="s">
        <v>130</v>
      </c>
      <c r="BE255" s="227">
        <f>IF(N255="základní",J255,0)</f>
        <v>0</v>
      </c>
      <c r="BF255" s="227">
        <f>IF(N255="snížená",J255,0)</f>
        <v>0</v>
      </c>
      <c r="BG255" s="227">
        <f>IF(N255="zákl. přenesená",J255,0)</f>
        <v>0</v>
      </c>
      <c r="BH255" s="227">
        <f>IF(N255="sníž. přenesená",J255,0)</f>
        <v>0</v>
      </c>
      <c r="BI255" s="227">
        <f>IF(N255="nulová",J255,0)</f>
        <v>0</v>
      </c>
      <c r="BJ255" s="16" t="s">
        <v>86</v>
      </c>
      <c r="BK255" s="227">
        <f>ROUND(I255*H255,2)</f>
        <v>0</v>
      </c>
      <c r="BL255" s="16" t="s">
        <v>136</v>
      </c>
      <c r="BM255" s="226" t="s">
        <v>393</v>
      </c>
    </row>
    <row r="256" s="13" customFormat="1">
      <c r="A256" s="13"/>
      <c r="B256" s="228"/>
      <c r="C256" s="229"/>
      <c r="D256" s="230" t="s">
        <v>141</v>
      </c>
      <c r="E256" s="231" t="s">
        <v>1</v>
      </c>
      <c r="F256" s="232" t="s">
        <v>394</v>
      </c>
      <c r="G256" s="229"/>
      <c r="H256" s="233">
        <v>0.5</v>
      </c>
      <c r="I256" s="234"/>
      <c r="J256" s="229"/>
      <c r="K256" s="229"/>
      <c r="L256" s="235"/>
      <c r="M256" s="236"/>
      <c r="N256" s="237"/>
      <c r="O256" s="237"/>
      <c r="P256" s="237"/>
      <c r="Q256" s="237"/>
      <c r="R256" s="237"/>
      <c r="S256" s="237"/>
      <c r="T256" s="238"/>
      <c r="U256" s="13"/>
      <c r="V256" s="13"/>
      <c r="W256" s="13"/>
      <c r="X256" s="13"/>
      <c r="Y256" s="13"/>
      <c r="Z256" s="13"/>
      <c r="AA256" s="13"/>
      <c r="AB256" s="13"/>
      <c r="AC256" s="13"/>
      <c r="AD256" s="13"/>
      <c r="AE256" s="13"/>
      <c r="AT256" s="239" t="s">
        <v>141</v>
      </c>
      <c r="AU256" s="239" t="s">
        <v>88</v>
      </c>
      <c r="AV256" s="13" t="s">
        <v>88</v>
      </c>
      <c r="AW256" s="13" t="s">
        <v>34</v>
      </c>
      <c r="AX256" s="13" t="s">
        <v>78</v>
      </c>
      <c r="AY256" s="239" t="s">
        <v>130</v>
      </c>
    </row>
    <row r="257" s="13" customFormat="1">
      <c r="A257" s="13"/>
      <c r="B257" s="228"/>
      <c r="C257" s="229"/>
      <c r="D257" s="230" t="s">
        <v>141</v>
      </c>
      <c r="E257" s="231" t="s">
        <v>1</v>
      </c>
      <c r="F257" s="232" t="s">
        <v>395</v>
      </c>
      <c r="G257" s="229"/>
      <c r="H257" s="233">
        <v>0.59999999999999998</v>
      </c>
      <c r="I257" s="234"/>
      <c r="J257" s="229"/>
      <c r="K257" s="229"/>
      <c r="L257" s="235"/>
      <c r="M257" s="236"/>
      <c r="N257" s="237"/>
      <c r="O257" s="237"/>
      <c r="P257" s="237"/>
      <c r="Q257" s="237"/>
      <c r="R257" s="237"/>
      <c r="S257" s="237"/>
      <c r="T257" s="238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T257" s="239" t="s">
        <v>141</v>
      </c>
      <c r="AU257" s="239" t="s">
        <v>88</v>
      </c>
      <c r="AV257" s="13" t="s">
        <v>88</v>
      </c>
      <c r="AW257" s="13" t="s">
        <v>34</v>
      </c>
      <c r="AX257" s="13" t="s">
        <v>78</v>
      </c>
      <c r="AY257" s="239" t="s">
        <v>130</v>
      </c>
    </row>
    <row r="258" s="14" customFormat="1">
      <c r="A258" s="14"/>
      <c r="B258" s="240"/>
      <c r="C258" s="241"/>
      <c r="D258" s="230" t="s">
        <v>141</v>
      </c>
      <c r="E258" s="242" t="s">
        <v>1</v>
      </c>
      <c r="F258" s="243" t="s">
        <v>163</v>
      </c>
      <c r="G258" s="241"/>
      <c r="H258" s="244">
        <v>1.1000000000000001</v>
      </c>
      <c r="I258" s="245"/>
      <c r="J258" s="241"/>
      <c r="K258" s="241"/>
      <c r="L258" s="246"/>
      <c r="M258" s="247"/>
      <c r="N258" s="248"/>
      <c r="O258" s="248"/>
      <c r="P258" s="248"/>
      <c r="Q258" s="248"/>
      <c r="R258" s="248"/>
      <c r="S258" s="248"/>
      <c r="T258" s="249"/>
      <c r="U258" s="14"/>
      <c r="V258" s="14"/>
      <c r="W258" s="14"/>
      <c r="X258" s="14"/>
      <c r="Y258" s="14"/>
      <c r="Z258" s="14"/>
      <c r="AA258" s="14"/>
      <c r="AB258" s="14"/>
      <c r="AC258" s="14"/>
      <c r="AD258" s="14"/>
      <c r="AE258" s="14"/>
      <c r="AT258" s="250" t="s">
        <v>141</v>
      </c>
      <c r="AU258" s="250" t="s">
        <v>88</v>
      </c>
      <c r="AV258" s="14" t="s">
        <v>136</v>
      </c>
      <c r="AW258" s="14" t="s">
        <v>34</v>
      </c>
      <c r="AX258" s="14" t="s">
        <v>86</v>
      </c>
      <c r="AY258" s="250" t="s">
        <v>130</v>
      </c>
    </row>
    <row r="259" s="12" customFormat="1" ht="22.8" customHeight="1">
      <c r="A259" s="12"/>
      <c r="B259" s="198"/>
      <c r="C259" s="199"/>
      <c r="D259" s="200" t="s">
        <v>77</v>
      </c>
      <c r="E259" s="212" t="s">
        <v>396</v>
      </c>
      <c r="F259" s="212" t="s">
        <v>397</v>
      </c>
      <c r="G259" s="199"/>
      <c r="H259" s="199"/>
      <c r="I259" s="202"/>
      <c r="J259" s="213">
        <f>BK259</f>
        <v>0</v>
      </c>
      <c r="K259" s="199"/>
      <c r="L259" s="204"/>
      <c r="M259" s="205"/>
      <c r="N259" s="206"/>
      <c r="O259" s="206"/>
      <c r="P259" s="207">
        <f>P260</f>
        <v>0</v>
      </c>
      <c r="Q259" s="206"/>
      <c r="R259" s="207">
        <f>R260</f>
        <v>0</v>
      </c>
      <c r="S259" s="206"/>
      <c r="T259" s="208">
        <f>T260</f>
        <v>0</v>
      </c>
      <c r="U259" s="12"/>
      <c r="V259" s="12"/>
      <c r="W259" s="12"/>
      <c r="X259" s="12"/>
      <c r="Y259" s="12"/>
      <c r="Z259" s="12"/>
      <c r="AA259" s="12"/>
      <c r="AB259" s="12"/>
      <c r="AC259" s="12"/>
      <c r="AD259" s="12"/>
      <c r="AE259" s="12"/>
      <c r="AR259" s="209" t="s">
        <v>86</v>
      </c>
      <c r="AT259" s="210" t="s">
        <v>77</v>
      </c>
      <c r="AU259" s="210" t="s">
        <v>86</v>
      </c>
      <c r="AY259" s="209" t="s">
        <v>130</v>
      </c>
      <c r="BK259" s="211">
        <f>BK260</f>
        <v>0</v>
      </c>
    </row>
    <row r="260" s="2" customFormat="1" ht="24.15" customHeight="1">
      <c r="A260" s="37"/>
      <c r="B260" s="38"/>
      <c r="C260" s="214" t="s">
        <v>398</v>
      </c>
      <c r="D260" s="214" t="s">
        <v>132</v>
      </c>
      <c r="E260" s="215" t="s">
        <v>399</v>
      </c>
      <c r="F260" s="216" t="s">
        <v>400</v>
      </c>
      <c r="G260" s="217" t="s">
        <v>177</v>
      </c>
      <c r="H260" s="218">
        <v>137.33500000000001</v>
      </c>
      <c r="I260" s="219"/>
      <c r="J260" s="220">
        <f>ROUND(I260*H260,2)</f>
        <v>0</v>
      </c>
      <c r="K260" s="221"/>
      <c r="L260" s="43"/>
      <c r="M260" s="222" t="s">
        <v>1</v>
      </c>
      <c r="N260" s="223" t="s">
        <v>43</v>
      </c>
      <c r="O260" s="90"/>
      <c r="P260" s="224">
        <f>O260*H260</f>
        <v>0</v>
      </c>
      <c r="Q260" s="224">
        <v>0</v>
      </c>
      <c r="R260" s="224">
        <f>Q260*H260</f>
        <v>0</v>
      </c>
      <c r="S260" s="224">
        <v>0</v>
      </c>
      <c r="T260" s="225">
        <f>S260*H260</f>
        <v>0</v>
      </c>
      <c r="U260" s="37"/>
      <c r="V260" s="37"/>
      <c r="W260" s="37"/>
      <c r="X260" s="37"/>
      <c r="Y260" s="37"/>
      <c r="Z260" s="37"/>
      <c r="AA260" s="37"/>
      <c r="AB260" s="37"/>
      <c r="AC260" s="37"/>
      <c r="AD260" s="37"/>
      <c r="AE260" s="37"/>
      <c r="AR260" s="226" t="s">
        <v>136</v>
      </c>
      <c r="AT260" s="226" t="s">
        <v>132</v>
      </c>
      <c r="AU260" s="226" t="s">
        <v>88</v>
      </c>
      <c r="AY260" s="16" t="s">
        <v>130</v>
      </c>
      <c r="BE260" s="227">
        <f>IF(N260="základní",J260,0)</f>
        <v>0</v>
      </c>
      <c r="BF260" s="227">
        <f>IF(N260="snížená",J260,0)</f>
        <v>0</v>
      </c>
      <c r="BG260" s="227">
        <f>IF(N260="zákl. přenesená",J260,0)</f>
        <v>0</v>
      </c>
      <c r="BH260" s="227">
        <f>IF(N260="sníž. přenesená",J260,0)</f>
        <v>0</v>
      </c>
      <c r="BI260" s="227">
        <f>IF(N260="nulová",J260,0)</f>
        <v>0</v>
      </c>
      <c r="BJ260" s="16" t="s">
        <v>86</v>
      </c>
      <c r="BK260" s="227">
        <f>ROUND(I260*H260,2)</f>
        <v>0</v>
      </c>
      <c r="BL260" s="16" t="s">
        <v>136</v>
      </c>
      <c r="BM260" s="226" t="s">
        <v>401</v>
      </c>
    </row>
    <row r="261" s="12" customFormat="1" ht="25.92" customHeight="1">
      <c r="A261" s="12"/>
      <c r="B261" s="198"/>
      <c r="C261" s="199"/>
      <c r="D261" s="200" t="s">
        <v>77</v>
      </c>
      <c r="E261" s="201" t="s">
        <v>402</v>
      </c>
      <c r="F261" s="201" t="s">
        <v>403</v>
      </c>
      <c r="G261" s="199"/>
      <c r="H261" s="199"/>
      <c r="I261" s="202"/>
      <c r="J261" s="203">
        <f>BK261</f>
        <v>0</v>
      </c>
      <c r="K261" s="199"/>
      <c r="L261" s="204"/>
      <c r="M261" s="205"/>
      <c r="N261" s="206"/>
      <c r="O261" s="206"/>
      <c r="P261" s="207">
        <f>P262+P273+P279+P283+P288</f>
        <v>0</v>
      </c>
      <c r="Q261" s="206"/>
      <c r="R261" s="207">
        <f>R262+R273+R279+R283+R288</f>
        <v>0.25052038999999998</v>
      </c>
      <c r="S261" s="206"/>
      <c r="T261" s="208">
        <f>T262+T273+T279+T283+T288</f>
        <v>0</v>
      </c>
      <c r="U261" s="12"/>
      <c r="V261" s="12"/>
      <c r="W261" s="12"/>
      <c r="X261" s="12"/>
      <c r="Y261" s="12"/>
      <c r="Z261" s="12"/>
      <c r="AA261" s="12"/>
      <c r="AB261" s="12"/>
      <c r="AC261" s="12"/>
      <c r="AD261" s="12"/>
      <c r="AE261" s="12"/>
      <c r="AR261" s="209" t="s">
        <v>88</v>
      </c>
      <c r="AT261" s="210" t="s">
        <v>77</v>
      </c>
      <c r="AU261" s="210" t="s">
        <v>78</v>
      </c>
      <c r="AY261" s="209" t="s">
        <v>130</v>
      </c>
      <c r="BK261" s="211">
        <f>BK262+BK273+BK279+BK283+BK288</f>
        <v>0</v>
      </c>
    </row>
    <row r="262" s="12" customFormat="1" ht="22.8" customHeight="1">
      <c r="A262" s="12"/>
      <c r="B262" s="198"/>
      <c r="C262" s="199"/>
      <c r="D262" s="200" t="s">
        <v>77</v>
      </c>
      <c r="E262" s="212" t="s">
        <v>404</v>
      </c>
      <c r="F262" s="212" t="s">
        <v>405</v>
      </c>
      <c r="G262" s="199"/>
      <c r="H262" s="199"/>
      <c r="I262" s="202"/>
      <c r="J262" s="213">
        <f>BK262</f>
        <v>0</v>
      </c>
      <c r="K262" s="199"/>
      <c r="L262" s="204"/>
      <c r="M262" s="205"/>
      <c r="N262" s="206"/>
      <c r="O262" s="206"/>
      <c r="P262" s="207">
        <f>SUM(P263:P272)</f>
        <v>0</v>
      </c>
      <c r="Q262" s="206"/>
      <c r="R262" s="207">
        <f>SUM(R263:R272)</f>
        <v>0.04651139</v>
      </c>
      <c r="S262" s="206"/>
      <c r="T262" s="208">
        <f>SUM(T263:T272)</f>
        <v>0</v>
      </c>
      <c r="U262" s="12"/>
      <c r="V262" s="12"/>
      <c r="W262" s="12"/>
      <c r="X262" s="12"/>
      <c r="Y262" s="12"/>
      <c r="Z262" s="12"/>
      <c r="AA262" s="12"/>
      <c r="AB262" s="12"/>
      <c r="AC262" s="12"/>
      <c r="AD262" s="12"/>
      <c r="AE262" s="12"/>
      <c r="AR262" s="209" t="s">
        <v>88</v>
      </c>
      <c r="AT262" s="210" t="s">
        <v>77</v>
      </c>
      <c r="AU262" s="210" t="s">
        <v>86</v>
      </c>
      <c r="AY262" s="209" t="s">
        <v>130</v>
      </c>
      <c r="BK262" s="211">
        <f>SUM(BK263:BK272)</f>
        <v>0</v>
      </c>
    </row>
    <row r="263" s="2" customFormat="1" ht="24.15" customHeight="1">
      <c r="A263" s="37"/>
      <c r="B263" s="38"/>
      <c r="C263" s="214" t="s">
        <v>406</v>
      </c>
      <c r="D263" s="214" t="s">
        <v>132</v>
      </c>
      <c r="E263" s="215" t="s">
        <v>407</v>
      </c>
      <c r="F263" s="216" t="s">
        <v>408</v>
      </c>
      <c r="G263" s="217" t="s">
        <v>135</v>
      </c>
      <c r="H263" s="218">
        <v>17</v>
      </c>
      <c r="I263" s="219"/>
      <c r="J263" s="220">
        <f>ROUND(I263*H263,2)</f>
        <v>0</v>
      </c>
      <c r="K263" s="221"/>
      <c r="L263" s="43"/>
      <c r="M263" s="222" t="s">
        <v>1</v>
      </c>
      <c r="N263" s="223" t="s">
        <v>43</v>
      </c>
      <c r="O263" s="90"/>
      <c r="P263" s="224">
        <f>O263*H263</f>
        <v>0</v>
      </c>
      <c r="Q263" s="224">
        <v>0.00080000000000000004</v>
      </c>
      <c r="R263" s="224">
        <f>Q263*H263</f>
        <v>0.013600000000000001</v>
      </c>
      <c r="S263" s="224">
        <v>0</v>
      </c>
      <c r="T263" s="225">
        <f>S263*H263</f>
        <v>0</v>
      </c>
      <c r="U263" s="37"/>
      <c r="V263" s="37"/>
      <c r="W263" s="37"/>
      <c r="X263" s="37"/>
      <c r="Y263" s="37"/>
      <c r="Z263" s="37"/>
      <c r="AA263" s="37"/>
      <c r="AB263" s="37"/>
      <c r="AC263" s="37"/>
      <c r="AD263" s="37"/>
      <c r="AE263" s="37"/>
      <c r="AR263" s="226" t="s">
        <v>213</v>
      </c>
      <c r="AT263" s="226" t="s">
        <v>132</v>
      </c>
      <c r="AU263" s="226" t="s">
        <v>88</v>
      </c>
      <c r="AY263" s="16" t="s">
        <v>130</v>
      </c>
      <c r="BE263" s="227">
        <f>IF(N263="základní",J263,0)</f>
        <v>0</v>
      </c>
      <c r="BF263" s="227">
        <f>IF(N263="snížená",J263,0)</f>
        <v>0</v>
      </c>
      <c r="BG263" s="227">
        <f>IF(N263="zákl. přenesená",J263,0)</f>
        <v>0</v>
      </c>
      <c r="BH263" s="227">
        <f>IF(N263="sníž. přenesená",J263,0)</f>
        <v>0</v>
      </c>
      <c r="BI263" s="227">
        <f>IF(N263="nulová",J263,0)</f>
        <v>0</v>
      </c>
      <c r="BJ263" s="16" t="s">
        <v>86</v>
      </c>
      <c r="BK263" s="227">
        <f>ROUND(I263*H263,2)</f>
        <v>0</v>
      </c>
      <c r="BL263" s="16" t="s">
        <v>213</v>
      </c>
      <c r="BM263" s="226" t="s">
        <v>409</v>
      </c>
    </row>
    <row r="264" s="13" customFormat="1">
      <c r="A264" s="13"/>
      <c r="B264" s="228"/>
      <c r="C264" s="229"/>
      <c r="D264" s="230" t="s">
        <v>141</v>
      </c>
      <c r="E264" s="231" t="s">
        <v>1</v>
      </c>
      <c r="F264" s="232" t="s">
        <v>410</v>
      </c>
      <c r="G264" s="229"/>
      <c r="H264" s="233">
        <v>17</v>
      </c>
      <c r="I264" s="234"/>
      <c r="J264" s="229"/>
      <c r="K264" s="229"/>
      <c r="L264" s="235"/>
      <c r="M264" s="236"/>
      <c r="N264" s="237"/>
      <c r="O264" s="237"/>
      <c r="P264" s="237"/>
      <c r="Q264" s="237"/>
      <c r="R264" s="237"/>
      <c r="S264" s="237"/>
      <c r="T264" s="238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T264" s="239" t="s">
        <v>141</v>
      </c>
      <c r="AU264" s="239" t="s">
        <v>88</v>
      </c>
      <c r="AV264" s="13" t="s">
        <v>88</v>
      </c>
      <c r="AW264" s="13" t="s">
        <v>34</v>
      </c>
      <c r="AX264" s="13" t="s">
        <v>86</v>
      </c>
      <c r="AY264" s="239" t="s">
        <v>130</v>
      </c>
    </row>
    <row r="265" s="2" customFormat="1" ht="24.15" customHeight="1">
      <c r="A265" s="37"/>
      <c r="B265" s="38"/>
      <c r="C265" s="214" t="s">
        <v>411</v>
      </c>
      <c r="D265" s="214" t="s">
        <v>132</v>
      </c>
      <c r="E265" s="215" t="s">
        <v>412</v>
      </c>
      <c r="F265" s="216" t="s">
        <v>413</v>
      </c>
      <c r="G265" s="217" t="s">
        <v>290</v>
      </c>
      <c r="H265" s="218">
        <v>16.5</v>
      </c>
      <c r="I265" s="219"/>
      <c r="J265" s="220">
        <f>ROUND(I265*H265,2)</f>
        <v>0</v>
      </c>
      <c r="K265" s="221"/>
      <c r="L265" s="43"/>
      <c r="M265" s="222" t="s">
        <v>1</v>
      </c>
      <c r="N265" s="223" t="s">
        <v>43</v>
      </c>
      <c r="O265" s="90"/>
      <c r="P265" s="224">
        <f>O265*H265</f>
        <v>0</v>
      </c>
      <c r="Q265" s="224">
        <v>0.00016000000000000001</v>
      </c>
      <c r="R265" s="224">
        <f>Q265*H265</f>
        <v>0.0026400000000000004</v>
      </c>
      <c r="S265" s="224">
        <v>0</v>
      </c>
      <c r="T265" s="225">
        <f>S265*H265</f>
        <v>0</v>
      </c>
      <c r="U265" s="37"/>
      <c r="V265" s="37"/>
      <c r="W265" s="37"/>
      <c r="X265" s="37"/>
      <c r="Y265" s="37"/>
      <c r="Z265" s="37"/>
      <c r="AA265" s="37"/>
      <c r="AB265" s="37"/>
      <c r="AC265" s="37"/>
      <c r="AD265" s="37"/>
      <c r="AE265" s="37"/>
      <c r="AR265" s="226" t="s">
        <v>213</v>
      </c>
      <c r="AT265" s="226" t="s">
        <v>132</v>
      </c>
      <c r="AU265" s="226" t="s">
        <v>88</v>
      </c>
      <c r="AY265" s="16" t="s">
        <v>130</v>
      </c>
      <c r="BE265" s="227">
        <f>IF(N265="základní",J265,0)</f>
        <v>0</v>
      </c>
      <c r="BF265" s="227">
        <f>IF(N265="snížená",J265,0)</f>
        <v>0</v>
      </c>
      <c r="BG265" s="227">
        <f>IF(N265="zákl. přenesená",J265,0)</f>
        <v>0</v>
      </c>
      <c r="BH265" s="227">
        <f>IF(N265="sníž. přenesená",J265,0)</f>
        <v>0</v>
      </c>
      <c r="BI265" s="227">
        <f>IF(N265="nulová",J265,0)</f>
        <v>0</v>
      </c>
      <c r="BJ265" s="16" t="s">
        <v>86</v>
      </c>
      <c r="BK265" s="227">
        <f>ROUND(I265*H265,2)</f>
        <v>0</v>
      </c>
      <c r="BL265" s="16" t="s">
        <v>213</v>
      </c>
      <c r="BM265" s="226" t="s">
        <v>414</v>
      </c>
    </row>
    <row r="266" s="13" customFormat="1">
      <c r="A266" s="13"/>
      <c r="B266" s="228"/>
      <c r="C266" s="229"/>
      <c r="D266" s="230" t="s">
        <v>141</v>
      </c>
      <c r="E266" s="231" t="s">
        <v>1</v>
      </c>
      <c r="F266" s="232" t="s">
        <v>415</v>
      </c>
      <c r="G266" s="229"/>
      <c r="H266" s="233">
        <v>16.5</v>
      </c>
      <c r="I266" s="234"/>
      <c r="J266" s="229"/>
      <c r="K266" s="229"/>
      <c r="L266" s="235"/>
      <c r="M266" s="236"/>
      <c r="N266" s="237"/>
      <c r="O266" s="237"/>
      <c r="P266" s="237"/>
      <c r="Q266" s="237"/>
      <c r="R266" s="237"/>
      <c r="S266" s="237"/>
      <c r="T266" s="238"/>
      <c r="U266" s="13"/>
      <c r="V266" s="13"/>
      <c r="W266" s="13"/>
      <c r="X266" s="13"/>
      <c r="Y266" s="13"/>
      <c r="Z266" s="13"/>
      <c r="AA266" s="13"/>
      <c r="AB266" s="13"/>
      <c r="AC266" s="13"/>
      <c r="AD266" s="13"/>
      <c r="AE266" s="13"/>
      <c r="AT266" s="239" t="s">
        <v>141</v>
      </c>
      <c r="AU266" s="239" t="s">
        <v>88</v>
      </c>
      <c r="AV266" s="13" t="s">
        <v>88</v>
      </c>
      <c r="AW266" s="13" t="s">
        <v>34</v>
      </c>
      <c r="AX266" s="13" t="s">
        <v>86</v>
      </c>
      <c r="AY266" s="239" t="s">
        <v>130</v>
      </c>
    </row>
    <row r="267" s="2" customFormat="1" ht="24.15" customHeight="1">
      <c r="A267" s="37"/>
      <c r="B267" s="38"/>
      <c r="C267" s="214" t="s">
        <v>416</v>
      </c>
      <c r="D267" s="214" t="s">
        <v>132</v>
      </c>
      <c r="E267" s="215" t="s">
        <v>417</v>
      </c>
      <c r="F267" s="216" t="s">
        <v>418</v>
      </c>
      <c r="G267" s="217" t="s">
        <v>135</v>
      </c>
      <c r="H267" s="218">
        <v>17</v>
      </c>
      <c r="I267" s="219"/>
      <c r="J267" s="220">
        <f>ROUND(I267*H267,2)</f>
        <v>0</v>
      </c>
      <c r="K267" s="221"/>
      <c r="L267" s="43"/>
      <c r="M267" s="222" t="s">
        <v>1</v>
      </c>
      <c r="N267" s="223" t="s">
        <v>43</v>
      </c>
      <c r="O267" s="90"/>
      <c r="P267" s="224">
        <f>O267*H267</f>
        <v>0</v>
      </c>
      <c r="Q267" s="224">
        <v>0.00023000000000000001</v>
      </c>
      <c r="R267" s="224">
        <f>Q267*H267</f>
        <v>0.0039100000000000003</v>
      </c>
      <c r="S267" s="224">
        <v>0</v>
      </c>
      <c r="T267" s="225">
        <f>S267*H267</f>
        <v>0</v>
      </c>
      <c r="U267" s="37"/>
      <c r="V267" s="37"/>
      <c r="W267" s="37"/>
      <c r="X267" s="37"/>
      <c r="Y267" s="37"/>
      <c r="Z267" s="37"/>
      <c r="AA267" s="37"/>
      <c r="AB267" s="37"/>
      <c r="AC267" s="37"/>
      <c r="AD267" s="37"/>
      <c r="AE267" s="37"/>
      <c r="AR267" s="226" t="s">
        <v>213</v>
      </c>
      <c r="AT267" s="226" t="s">
        <v>132</v>
      </c>
      <c r="AU267" s="226" t="s">
        <v>88</v>
      </c>
      <c r="AY267" s="16" t="s">
        <v>130</v>
      </c>
      <c r="BE267" s="227">
        <f>IF(N267="základní",J267,0)</f>
        <v>0</v>
      </c>
      <c r="BF267" s="227">
        <f>IF(N267="snížená",J267,0)</f>
        <v>0</v>
      </c>
      <c r="BG267" s="227">
        <f>IF(N267="zákl. přenesená",J267,0)</f>
        <v>0</v>
      </c>
      <c r="BH267" s="227">
        <f>IF(N267="sníž. přenesená",J267,0)</f>
        <v>0</v>
      </c>
      <c r="BI267" s="227">
        <f>IF(N267="nulová",J267,0)</f>
        <v>0</v>
      </c>
      <c r="BJ267" s="16" t="s">
        <v>86</v>
      </c>
      <c r="BK267" s="227">
        <f>ROUND(I267*H267,2)</f>
        <v>0</v>
      </c>
      <c r="BL267" s="16" t="s">
        <v>213</v>
      </c>
      <c r="BM267" s="226" t="s">
        <v>419</v>
      </c>
    </row>
    <row r="268" s="13" customFormat="1">
      <c r="A268" s="13"/>
      <c r="B268" s="228"/>
      <c r="C268" s="229"/>
      <c r="D268" s="230" t="s">
        <v>141</v>
      </c>
      <c r="E268" s="231" t="s">
        <v>1</v>
      </c>
      <c r="F268" s="232" t="s">
        <v>410</v>
      </c>
      <c r="G268" s="229"/>
      <c r="H268" s="233">
        <v>17</v>
      </c>
      <c r="I268" s="234"/>
      <c r="J268" s="229"/>
      <c r="K268" s="229"/>
      <c r="L268" s="235"/>
      <c r="M268" s="236"/>
      <c r="N268" s="237"/>
      <c r="O268" s="237"/>
      <c r="P268" s="237"/>
      <c r="Q268" s="237"/>
      <c r="R268" s="237"/>
      <c r="S268" s="237"/>
      <c r="T268" s="238"/>
      <c r="U268" s="13"/>
      <c r="V268" s="13"/>
      <c r="W268" s="13"/>
      <c r="X268" s="13"/>
      <c r="Y268" s="13"/>
      <c r="Z268" s="13"/>
      <c r="AA268" s="13"/>
      <c r="AB268" s="13"/>
      <c r="AC268" s="13"/>
      <c r="AD268" s="13"/>
      <c r="AE268" s="13"/>
      <c r="AT268" s="239" t="s">
        <v>141</v>
      </c>
      <c r="AU268" s="239" t="s">
        <v>88</v>
      </c>
      <c r="AV268" s="13" t="s">
        <v>88</v>
      </c>
      <c r="AW268" s="13" t="s">
        <v>34</v>
      </c>
      <c r="AX268" s="13" t="s">
        <v>86</v>
      </c>
      <c r="AY268" s="239" t="s">
        <v>130</v>
      </c>
    </row>
    <row r="269" s="2" customFormat="1" ht="21.75" customHeight="1">
      <c r="A269" s="37"/>
      <c r="B269" s="38"/>
      <c r="C269" s="251" t="s">
        <v>420</v>
      </c>
      <c r="D269" s="251" t="s">
        <v>186</v>
      </c>
      <c r="E269" s="252" t="s">
        <v>421</v>
      </c>
      <c r="F269" s="253" t="s">
        <v>422</v>
      </c>
      <c r="G269" s="254" t="s">
        <v>135</v>
      </c>
      <c r="H269" s="255">
        <v>20.757000000000001</v>
      </c>
      <c r="I269" s="256"/>
      <c r="J269" s="257">
        <f>ROUND(I269*H269,2)</f>
        <v>0</v>
      </c>
      <c r="K269" s="258"/>
      <c r="L269" s="259"/>
      <c r="M269" s="260" t="s">
        <v>1</v>
      </c>
      <c r="N269" s="261" t="s">
        <v>43</v>
      </c>
      <c r="O269" s="90"/>
      <c r="P269" s="224">
        <f>O269*H269</f>
        <v>0</v>
      </c>
      <c r="Q269" s="224">
        <v>0.0012700000000000001</v>
      </c>
      <c r="R269" s="224">
        <f>Q269*H269</f>
        <v>0.026361390000000002</v>
      </c>
      <c r="S269" s="224">
        <v>0</v>
      </c>
      <c r="T269" s="225">
        <f>S269*H269</f>
        <v>0</v>
      </c>
      <c r="U269" s="37"/>
      <c r="V269" s="37"/>
      <c r="W269" s="37"/>
      <c r="X269" s="37"/>
      <c r="Y269" s="37"/>
      <c r="Z269" s="37"/>
      <c r="AA269" s="37"/>
      <c r="AB269" s="37"/>
      <c r="AC269" s="37"/>
      <c r="AD269" s="37"/>
      <c r="AE269" s="37"/>
      <c r="AR269" s="226" t="s">
        <v>298</v>
      </c>
      <c r="AT269" s="226" t="s">
        <v>186</v>
      </c>
      <c r="AU269" s="226" t="s">
        <v>88</v>
      </c>
      <c r="AY269" s="16" t="s">
        <v>130</v>
      </c>
      <c r="BE269" s="227">
        <f>IF(N269="základní",J269,0)</f>
        <v>0</v>
      </c>
      <c r="BF269" s="227">
        <f>IF(N269="snížená",J269,0)</f>
        <v>0</v>
      </c>
      <c r="BG269" s="227">
        <f>IF(N269="zákl. přenesená",J269,0)</f>
        <v>0</v>
      </c>
      <c r="BH269" s="227">
        <f>IF(N269="sníž. přenesená",J269,0)</f>
        <v>0</v>
      </c>
      <c r="BI269" s="227">
        <f>IF(N269="nulová",J269,0)</f>
        <v>0</v>
      </c>
      <c r="BJ269" s="16" t="s">
        <v>86</v>
      </c>
      <c r="BK269" s="227">
        <f>ROUND(I269*H269,2)</f>
        <v>0</v>
      </c>
      <c r="BL269" s="16" t="s">
        <v>213</v>
      </c>
      <c r="BM269" s="226" t="s">
        <v>423</v>
      </c>
    </row>
    <row r="270" s="13" customFormat="1">
      <c r="A270" s="13"/>
      <c r="B270" s="228"/>
      <c r="C270" s="229"/>
      <c r="D270" s="230" t="s">
        <v>141</v>
      </c>
      <c r="E270" s="231" t="s">
        <v>1</v>
      </c>
      <c r="F270" s="232" t="s">
        <v>410</v>
      </c>
      <c r="G270" s="229"/>
      <c r="H270" s="233">
        <v>17</v>
      </c>
      <c r="I270" s="234"/>
      <c r="J270" s="229"/>
      <c r="K270" s="229"/>
      <c r="L270" s="235"/>
      <c r="M270" s="236"/>
      <c r="N270" s="237"/>
      <c r="O270" s="237"/>
      <c r="P270" s="237"/>
      <c r="Q270" s="237"/>
      <c r="R270" s="237"/>
      <c r="S270" s="237"/>
      <c r="T270" s="238"/>
      <c r="U270" s="13"/>
      <c r="V270" s="13"/>
      <c r="W270" s="13"/>
      <c r="X270" s="13"/>
      <c r="Y270" s="13"/>
      <c r="Z270" s="13"/>
      <c r="AA270" s="13"/>
      <c r="AB270" s="13"/>
      <c r="AC270" s="13"/>
      <c r="AD270" s="13"/>
      <c r="AE270" s="13"/>
      <c r="AT270" s="239" t="s">
        <v>141</v>
      </c>
      <c r="AU270" s="239" t="s">
        <v>88</v>
      </c>
      <c r="AV270" s="13" t="s">
        <v>88</v>
      </c>
      <c r="AW270" s="13" t="s">
        <v>34</v>
      </c>
      <c r="AX270" s="13" t="s">
        <v>86</v>
      </c>
      <c r="AY270" s="239" t="s">
        <v>130</v>
      </c>
    </row>
    <row r="271" s="13" customFormat="1">
      <c r="A271" s="13"/>
      <c r="B271" s="228"/>
      <c r="C271" s="229"/>
      <c r="D271" s="230" t="s">
        <v>141</v>
      </c>
      <c r="E271" s="229"/>
      <c r="F271" s="232" t="s">
        <v>424</v>
      </c>
      <c r="G271" s="229"/>
      <c r="H271" s="233">
        <v>20.757000000000001</v>
      </c>
      <c r="I271" s="234"/>
      <c r="J271" s="229"/>
      <c r="K271" s="229"/>
      <c r="L271" s="235"/>
      <c r="M271" s="236"/>
      <c r="N271" s="237"/>
      <c r="O271" s="237"/>
      <c r="P271" s="237"/>
      <c r="Q271" s="237"/>
      <c r="R271" s="237"/>
      <c r="S271" s="237"/>
      <c r="T271" s="238"/>
      <c r="U271" s="13"/>
      <c r="V271" s="13"/>
      <c r="W271" s="13"/>
      <c r="X271" s="13"/>
      <c r="Y271" s="13"/>
      <c r="Z271" s="13"/>
      <c r="AA271" s="13"/>
      <c r="AB271" s="13"/>
      <c r="AC271" s="13"/>
      <c r="AD271" s="13"/>
      <c r="AE271" s="13"/>
      <c r="AT271" s="239" t="s">
        <v>141</v>
      </c>
      <c r="AU271" s="239" t="s">
        <v>88</v>
      </c>
      <c r="AV271" s="13" t="s">
        <v>88</v>
      </c>
      <c r="AW271" s="13" t="s">
        <v>4</v>
      </c>
      <c r="AX271" s="13" t="s">
        <v>86</v>
      </c>
      <c r="AY271" s="239" t="s">
        <v>130</v>
      </c>
    </row>
    <row r="272" s="2" customFormat="1" ht="24.15" customHeight="1">
      <c r="A272" s="37"/>
      <c r="B272" s="38"/>
      <c r="C272" s="214" t="s">
        <v>425</v>
      </c>
      <c r="D272" s="214" t="s">
        <v>132</v>
      </c>
      <c r="E272" s="215" t="s">
        <v>426</v>
      </c>
      <c r="F272" s="216" t="s">
        <v>427</v>
      </c>
      <c r="G272" s="217" t="s">
        <v>177</v>
      </c>
      <c r="H272" s="218">
        <v>0.047</v>
      </c>
      <c r="I272" s="219"/>
      <c r="J272" s="220">
        <f>ROUND(I272*H272,2)</f>
        <v>0</v>
      </c>
      <c r="K272" s="221"/>
      <c r="L272" s="43"/>
      <c r="M272" s="222" t="s">
        <v>1</v>
      </c>
      <c r="N272" s="223" t="s">
        <v>43</v>
      </c>
      <c r="O272" s="90"/>
      <c r="P272" s="224">
        <f>O272*H272</f>
        <v>0</v>
      </c>
      <c r="Q272" s="224">
        <v>0</v>
      </c>
      <c r="R272" s="224">
        <f>Q272*H272</f>
        <v>0</v>
      </c>
      <c r="S272" s="224">
        <v>0</v>
      </c>
      <c r="T272" s="225">
        <f>S272*H272</f>
        <v>0</v>
      </c>
      <c r="U272" s="37"/>
      <c r="V272" s="37"/>
      <c r="W272" s="37"/>
      <c r="X272" s="37"/>
      <c r="Y272" s="37"/>
      <c r="Z272" s="37"/>
      <c r="AA272" s="37"/>
      <c r="AB272" s="37"/>
      <c r="AC272" s="37"/>
      <c r="AD272" s="37"/>
      <c r="AE272" s="37"/>
      <c r="AR272" s="226" t="s">
        <v>213</v>
      </c>
      <c r="AT272" s="226" t="s">
        <v>132</v>
      </c>
      <c r="AU272" s="226" t="s">
        <v>88</v>
      </c>
      <c r="AY272" s="16" t="s">
        <v>130</v>
      </c>
      <c r="BE272" s="227">
        <f>IF(N272="základní",J272,0)</f>
        <v>0</v>
      </c>
      <c r="BF272" s="227">
        <f>IF(N272="snížená",J272,0)</f>
        <v>0</v>
      </c>
      <c r="BG272" s="227">
        <f>IF(N272="zákl. přenesená",J272,0)</f>
        <v>0</v>
      </c>
      <c r="BH272" s="227">
        <f>IF(N272="sníž. přenesená",J272,0)</f>
        <v>0</v>
      </c>
      <c r="BI272" s="227">
        <f>IF(N272="nulová",J272,0)</f>
        <v>0</v>
      </c>
      <c r="BJ272" s="16" t="s">
        <v>86</v>
      </c>
      <c r="BK272" s="227">
        <f>ROUND(I272*H272,2)</f>
        <v>0</v>
      </c>
      <c r="BL272" s="16" t="s">
        <v>213</v>
      </c>
      <c r="BM272" s="226" t="s">
        <v>428</v>
      </c>
    </row>
    <row r="273" s="12" customFormat="1" ht="22.8" customHeight="1">
      <c r="A273" s="12"/>
      <c r="B273" s="198"/>
      <c r="C273" s="199"/>
      <c r="D273" s="200" t="s">
        <v>77</v>
      </c>
      <c r="E273" s="212" t="s">
        <v>429</v>
      </c>
      <c r="F273" s="212" t="s">
        <v>430</v>
      </c>
      <c r="G273" s="199"/>
      <c r="H273" s="199"/>
      <c r="I273" s="202"/>
      <c r="J273" s="213">
        <f>BK273</f>
        <v>0</v>
      </c>
      <c r="K273" s="199"/>
      <c r="L273" s="204"/>
      <c r="M273" s="205"/>
      <c r="N273" s="206"/>
      <c r="O273" s="206"/>
      <c r="P273" s="207">
        <f>SUM(P274:P278)</f>
        <v>0</v>
      </c>
      <c r="Q273" s="206"/>
      <c r="R273" s="207">
        <f>SUM(R274:R278)</f>
        <v>0.099430500000000005</v>
      </c>
      <c r="S273" s="206"/>
      <c r="T273" s="208">
        <f>SUM(T274:T278)</f>
        <v>0</v>
      </c>
      <c r="U273" s="12"/>
      <c r="V273" s="12"/>
      <c r="W273" s="12"/>
      <c r="X273" s="12"/>
      <c r="Y273" s="12"/>
      <c r="Z273" s="12"/>
      <c r="AA273" s="12"/>
      <c r="AB273" s="12"/>
      <c r="AC273" s="12"/>
      <c r="AD273" s="12"/>
      <c r="AE273" s="12"/>
      <c r="AR273" s="209" t="s">
        <v>88</v>
      </c>
      <c r="AT273" s="210" t="s">
        <v>77</v>
      </c>
      <c r="AU273" s="210" t="s">
        <v>86</v>
      </c>
      <c r="AY273" s="209" t="s">
        <v>130</v>
      </c>
      <c r="BK273" s="211">
        <f>SUM(BK274:BK278)</f>
        <v>0</v>
      </c>
    </row>
    <row r="274" s="2" customFormat="1" ht="24.15" customHeight="1">
      <c r="A274" s="37"/>
      <c r="B274" s="38"/>
      <c r="C274" s="214" t="s">
        <v>431</v>
      </c>
      <c r="D274" s="214" t="s">
        <v>132</v>
      </c>
      <c r="E274" s="215" t="s">
        <v>432</v>
      </c>
      <c r="F274" s="216" t="s">
        <v>433</v>
      </c>
      <c r="G274" s="217" t="s">
        <v>290</v>
      </c>
      <c r="H274" s="218">
        <v>24.75</v>
      </c>
      <c r="I274" s="219"/>
      <c r="J274" s="220">
        <f>ROUND(I274*H274,2)</f>
        <v>0</v>
      </c>
      <c r="K274" s="221"/>
      <c r="L274" s="43"/>
      <c r="M274" s="222" t="s">
        <v>1</v>
      </c>
      <c r="N274" s="223" t="s">
        <v>43</v>
      </c>
      <c r="O274" s="90"/>
      <c r="P274" s="224">
        <f>O274*H274</f>
        <v>0</v>
      </c>
      <c r="Q274" s="224">
        <v>0.0036900000000000001</v>
      </c>
      <c r="R274" s="224">
        <f>Q274*H274</f>
        <v>0.091327500000000006</v>
      </c>
      <c r="S274" s="224">
        <v>0</v>
      </c>
      <c r="T274" s="225">
        <f>S274*H274</f>
        <v>0</v>
      </c>
      <c r="U274" s="37"/>
      <c r="V274" s="37"/>
      <c r="W274" s="37"/>
      <c r="X274" s="37"/>
      <c r="Y274" s="37"/>
      <c r="Z274" s="37"/>
      <c r="AA274" s="37"/>
      <c r="AB274" s="37"/>
      <c r="AC274" s="37"/>
      <c r="AD274" s="37"/>
      <c r="AE274" s="37"/>
      <c r="AR274" s="226" t="s">
        <v>213</v>
      </c>
      <c r="AT274" s="226" t="s">
        <v>132</v>
      </c>
      <c r="AU274" s="226" t="s">
        <v>88</v>
      </c>
      <c r="AY274" s="16" t="s">
        <v>130</v>
      </c>
      <c r="BE274" s="227">
        <f>IF(N274="základní",J274,0)</f>
        <v>0</v>
      </c>
      <c r="BF274" s="227">
        <f>IF(N274="snížená",J274,0)</f>
        <v>0</v>
      </c>
      <c r="BG274" s="227">
        <f>IF(N274="zákl. přenesená",J274,0)</f>
        <v>0</v>
      </c>
      <c r="BH274" s="227">
        <f>IF(N274="sníž. přenesená",J274,0)</f>
        <v>0</v>
      </c>
      <c r="BI274" s="227">
        <f>IF(N274="nulová",J274,0)</f>
        <v>0</v>
      </c>
      <c r="BJ274" s="16" t="s">
        <v>86</v>
      </c>
      <c r="BK274" s="227">
        <f>ROUND(I274*H274,2)</f>
        <v>0</v>
      </c>
      <c r="BL274" s="16" t="s">
        <v>213</v>
      </c>
      <c r="BM274" s="226" t="s">
        <v>434</v>
      </c>
    </row>
    <row r="275" s="13" customFormat="1">
      <c r="A275" s="13"/>
      <c r="B275" s="228"/>
      <c r="C275" s="229"/>
      <c r="D275" s="230" t="s">
        <v>141</v>
      </c>
      <c r="E275" s="231" t="s">
        <v>1</v>
      </c>
      <c r="F275" s="232" t="s">
        <v>435</v>
      </c>
      <c r="G275" s="229"/>
      <c r="H275" s="233">
        <v>24.75</v>
      </c>
      <c r="I275" s="234"/>
      <c r="J275" s="229"/>
      <c r="K275" s="229"/>
      <c r="L275" s="235"/>
      <c r="M275" s="236"/>
      <c r="N275" s="237"/>
      <c r="O275" s="237"/>
      <c r="P275" s="237"/>
      <c r="Q275" s="237"/>
      <c r="R275" s="237"/>
      <c r="S275" s="237"/>
      <c r="T275" s="238"/>
      <c r="U275" s="13"/>
      <c r="V275" s="13"/>
      <c r="W275" s="13"/>
      <c r="X275" s="13"/>
      <c r="Y275" s="13"/>
      <c r="Z275" s="13"/>
      <c r="AA275" s="13"/>
      <c r="AB275" s="13"/>
      <c r="AC275" s="13"/>
      <c r="AD275" s="13"/>
      <c r="AE275" s="13"/>
      <c r="AT275" s="239" t="s">
        <v>141</v>
      </c>
      <c r="AU275" s="239" t="s">
        <v>88</v>
      </c>
      <c r="AV275" s="13" t="s">
        <v>88</v>
      </c>
      <c r="AW275" s="13" t="s">
        <v>34</v>
      </c>
      <c r="AX275" s="13" t="s">
        <v>86</v>
      </c>
      <c r="AY275" s="239" t="s">
        <v>130</v>
      </c>
    </row>
    <row r="276" s="2" customFormat="1" ht="24.15" customHeight="1">
      <c r="A276" s="37"/>
      <c r="B276" s="38"/>
      <c r="C276" s="214" t="s">
        <v>436</v>
      </c>
      <c r="D276" s="214" t="s">
        <v>132</v>
      </c>
      <c r="E276" s="215" t="s">
        <v>437</v>
      </c>
      <c r="F276" s="216" t="s">
        <v>438</v>
      </c>
      <c r="G276" s="217" t="s">
        <v>290</v>
      </c>
      <c r="H276" s="218">
        <v>3.7000000000000002</v>
      </c>
      <c r="I276" s="219"/>
      <c r="J276" s="220">
        <f>ROUND(I276*H276,2)</f>
        <v>0</v>
      </c>
      <c r="K276" s="221"/>
      <c r="L276" s="43"/>
      <c r="M276" s="222" t="s">
        <v>1</v>
      </c>
      <c r="N276" s="223" t="s">
        <v>43</v>
      </c>
      <c r="O276" s="90"/>
      <c r="P276" s="224">
        <f>O276*H276</f>
        <v>0</v>
      </c>
      <c r="Q276" s="224">
        <v>0.0021900000000000001</v>
      </c>
      <c r="R276" s="224">
        <f>Q276*H276</f>
        <v>0.0081030000000000008</v>
      </c>
      <c r="S276" s="224">
        <v>0</v>
      </c>
      <c r="T276" s="225">
        <f>S276*H276</f>
        <v>0</v>
      </c>
      <c r="U276" s="37"/>
      <c r="V276" s="37"/>
      <c r="W276" s="37"/>
      <c r="X276" s="37"/>
      <c r="Y276" s="37"/>
      <c r="Z276" s="37"/>
      <c r="AA276" s="37"/>
      <c r="AB276" s="37"/>
      <c r="AC276" s="37"/>
      <c r="AD276" s="37"/>
      <c r="AE276" s="37"/>
      <c r="AR276" s="226" t="s">
        <v>213</v>
      </c>
      <c r="AT276" s="226" t="s">
        <v>132</v>
      </c>
      <c r="AU276" s="226" t="s">
        <v>88</v>
      </c>
      <c r="AY276" s="16" t="s">
        <v>130</v>
      </c>
      <c r="BE276" s="227">
        <f>IF(N276="základní",J276,0)</f>
        <v>0</v>
      </c>
      <c r="BF276" s="227">
        <f>IF(N276="snížená",J276,0)</f>
        <v>0</v>
      </c>
      <c r="BG276" s="227">
        <f>IF(N276="zákl. přenesená",J276,0)</f>
        <v>0</v>
      </c>
      <c r="BH276" s="227">
        <f>IF(N276="sníž. přenesená",J276,0)</f>
        <v>0</v>
      </c>
      <c r="BI276" s="227">
        <f>IF(N276="nulová",J276,0)</f>
        <v>0</v>
      </c>
      <c r="BJ276" s="16" t="s">
        <v>86</v>
      </c>
      <c r="BK276" s="227">
        <f>ROUND(I276*H276,2)</f>
        <v>0</v>
      </c>
      <c r="BL276" s="16" t="s">
        <v>213</v>
      </c>
      <c r="BM276" s="226" t="s">
        <v>439</v>
      </c>
    </row>
    <row r="277" s="13" customFormat="1">
      <c r="A277" s="13"/>
      <c r="B277" s="228"/>
      <c r="C277" s="229"/>
      <c r="D277" s="230" t="s">
        <v>141</v>
      </c>
      <c r="E277" s="231" t="s">
        <v>1</v>
      </c>
      <c r="F277" s="232" t="s">
        <v>440</v>
      </c>
      <c r="G277" s="229"/>
      <c r="H277" s="233">
        <v>3.7000000000000002</v>
      </c>
      <c r="I277" s="234"/>
      <c r="J277" s="229"/>
      <c r="K277" s="229"/>
      <c r="L277" s="235"/>
      <c r="M277" s="236"/>
      <c r="N277" s="237"/>
      <c r="O277" s="237"/>
      <c r="P277" s="237"/>
      <c r="Q277" s="237"/>
      <c r="R277" s="237"/>
      <c r="S277" s="237"/>
      <c r="T277" s="238"/>
      <c r="U277" s="13"/>
      <c r="V277" s="13"/>
      <c r="W277" s="13"/>
      <c r="X277" s="13"/>
      <c r="Y277" s="13"/>
      <c r="Z277" s="13"/>
      <c r="AA277" s="13"/>
      <c r="AB277" s="13"/>
      <c r="AC277" s="13"/>
      <c r="AD277" s="13"/>
      <c r="AE277" s="13"/>
      <c r="AT277" s="239" t="s">
        <v>141</v>
      </c>
      <c r="AU277" s="239" t="s">
        <v>88</v>
      </c>
      <c r="AV277" s="13" t="s">
        <v>88</v>
      </c>
      <c r="AW277" s="13" t="s">
        <v>34</v>
      </c>
      <c r="AX277" s="13" t="s">
        <v>86</v>
      </c>
      <c r="AY277" s="239" t="s">
        <v>130</v>
      </c>
    </row>
    <row r="278" s="2" customFormat="1" ht="24.15" customHeight="1">
      <c r="A278" s="37"/>
      <c r="B278" s="38"/>
      <c r="C278" s="214" t="s">
        <v>441</v>
      </c>
      <c r="D278" s="214" t="s">
        <v>132</v>
      </c>
      <c r="E278" s="215" t="s">
        <v>442</v>
      </c>
      <c r="F278" s="216" t="s">
        <v>443</v>
      </c>
      <c r="G278" s="217" t="s">
        <v>177</v>
      </c>
      <c r="H278" s="218">
        <v>0.099000000000000005</v>
      </c>
      <c r="I278" s="219"/>
      <c r="J278" s="220">
        <f>ROUND(I278*H278,2)</f>
        <v>0</v>
      </c>
      <c r="K278" s="221"/>
      <c r="L278" s="43"/>
      <c r="M278" s="222" t="s">
        <v>1</v>
      </c>
      <c r="N278" s="223" t="s">
        <v>43</v>
      </c>
      <c r="O278" s="90"/>
      <c r="P278" s="224">
        <f>O278*H278</f>
        <v>0</v>
      </c>
      <c r="Q278" s="224">
        <v>0</v>
      </c>
      <c r="R278" s="224">
        <f>Q278*H278</f>
        <v>0</v>
      </c>
      <c r="S278" s="224">
        <v>0</v>
      </c>
      <c r="T278" s="225">
        <f>S278*H278</f>
        <v>0</v>
      </c>
      <c r="U278" s="37"/>
      <c r="V278" s="37"/>
      <c r="W278" s="37"/>
      <c r="X278" s="37"/>
      <c r="Y278" s="37"/>
      <c r="Z278" s="37"/>
      <c r="AA278" s="37"/>
      <c r="AB278" s="37"/>
      <c r="AC278" s="37"/>
      <c r="AD278" s="37"/>
      <c r="AE278" s="37"/>
      <c r="AR278" s="226" t="s">
        <v>213</v>
      </c>
      <c r="AT278" s="226" t="s">
        <v>132</v>
      </c>
      <c r="AU278" s="226" t="s">
        <v>88</v>
      </c>
      <c r="AY278" s="16" t="s">
        <v>130</v>
      </c>
      <c r="BE278" s="227">
        <f>IF(N278="základní",J278,0)</f>
        <v>0</v>
      </c>
      <c r="BF278" s="227">
        <f>IF(N278="snížená",J278,0)</f>
        <v>0</v>
      </c>
      <c r="BG278" s="227">
        <f>IF(N278="zákl. přenesená",J278,0)</f>
        <v>0</v>
      </c>
      <c r="BH278" s="227">
        <f>IF(N278="sníž. přenesená",J278,0)</f>
        <v>0</v>
      </c>
      <c r="BI278" s="227">
        <f>IF(N278="nulová",J278,0)</f>
        <v>0</v>
      </c>
      <c r="BJ278" s="16" t="s">
        <v>86</v>
      </c>
      <c r="BK278" s="227">
        <f>ROUND(I278*H278,2)</f>
        <v>0</v>
      </c>
      <c r="BL278" s="16" t="s">
        <v>213</v>
      </c>
      <c r="BM278" s="226" t="s">
        <v>444</v>
      </c>
    </row>
    <row r="279" s="12" customFormat="1" ht="22.8" customHeight="1">
      <c r="A279" s="12"/>
      <c r="B279" s="198"/>
      <c r="C279" s="199"/>
      <c r="D279" s="200" t="s">
        <v>77</v>
      </c>
      <c r="E279" s="212" t="s">
        <v>445</v>
      </c>
      <c r="F279" s="212" t="s">
        <v>446</v>
      </c>
      <c r="G279" s="199"/>
      <c r="H279" s="199"/>
      <c r="I279" s="202"/>
      <c r="J279" s="213">
        <f>BK279</f>
        <v>0</v>
      </c>
      <c r="K279" s="199"/>
      <c r="L279" s="204"/>
      <c r="M279" s="205"/>
      <c r="N279" s="206"/>
      <c r="O279" s="206"/>
      <c r="P279" s="207">
        <f>SUM(P280:P282)</f>
        <v>0</v>
      </c>
      <c r="Q279" s="206"/>
      <c r="R279" s="207">
        <f>SUM(R280:R282)</f>
        <v>0.0027225000000000001</v>
      </c>
      <c r="S279" s="206"/>
      <c r="T279" s="208">
        <f>SUM(T280:T282)</f>
        <v>0</v>
      </c>
      <c r="U279" s="12"/>
      <c r="V279" s="12"/>
      <c r="W279" s="12"/>
      <c r="X279" s="12"/>
      <c r="Y279" s="12"/>
      <c r="Z279" s="12"/>
      <c r="AA279" s="12"/>
      <c r="AB279" s="12"/>
      <c r="AC279" s="12"/>
      <c r="AD279" s="12"/>
      <c r="AE279" s="12"/>
      <c r="AR279" s="209" t="s">
        <v>88</v>
      </c>
      <c r="AT279" s="210" t="s">
        <v>77</v>
      </c>
      <c r="AU279" s="210" t="s">
        <v>86</v>
      </c>
      <c r="AY279" s="209" t="s">
        <v>130</v>
      </c>
      <c r="BK279" s="211">
        <f>SUM(BK280:BK282)</f>
        <v>0</v>
      </c>
    </row>
    <row r="280" s="2" customFormat="1" ht="33" customHeight="1">
      <c r="A280" s="37"/>
      <c r="B280" s="38"/>
      <c r="C280" s="214" t="s">
        <v>447</v>
      </c>
      <c r="D280" s="214" t="s">
        <v>132</v>
      </c>
      <c r="E280" s="215" t="s">
        <v>448</v>
      </c>
      <c r="F280" s="216" t="s">
        <v>449</v>
      </c>
      <c r="G280" s="217" t="s">
        <v>290</v>
      </c>
      <c r="H280" s="218">
        <v>24.75</v>
      </c>
      <c r="I280" s="219"/>
      <c r="J280" s="220">
        <f>ROUND(I280*H280,2)</f>
        <v>0</v>
      </c>
      <c r="K280" s="221"/>
      <c r="L280" s="43"/>
      <c r="M280" s="222" t="s">
        <v>1</v>
      </c>
      <c r="N280" s="223" t="s">
        <v>43</v>
      </c>
      <c r="O280" s="90"/>
      <c r="P280" s="224">
        <f>O280*H280</f>
        <v>0</v>
      </c>
      <c r="Q280" s="224">
        <v>0.00011</v>
      </c>
      <c r="R280" s="224">
        <f>Q280*H280</f>
        <v>0.0027225000000000001</v>
      </c>
      <c r="S280" s="224">
        <v>0</v>
      </c>
      <c r="T280" s="225">
        <f>S280*H280</f>
        <v>0</v>
      </c>
      <c r="U280" s="37"/>
      <c r="V280" s="37"/>
      <c r="W280" s="37"/>
      <c r="X280" s="37"/>
      <c r="Y280" s="37"/>
      <c r="Z280" s="37"/>
      <c r="AA280" s="37"/>
      <c r="AB280" s="37"/>
      <c r="AC280" s="37"/>
      <c r="AD280" s="37"/>
      <c r="AE280" s="37"/>
      <c r="AR280" s="226" t="s">
        <v>213</v>
      </c>
      <c r="AT280" s="226" t="s">
        <v>132</v>
      </c>
      <c r="AU280" s="226" t="s">
        <v>88</v>
      </c>
      <c r="AY280" s="16" t="s">
        <v>130</v>
      </c>
      <c r="BE280" s="227">
        <f>IF(N280="základní",J280,0)</f>
        <v>0</v>
      </c>
      <c r="BF280" s="227">
        <f>IF(N280="snížená",J280,0)</f>
        <v>0</v>
      </c>
      <c r="BG280" s="227">
        <f>IF(N280="zákl. přenesená",J280,0)</f>
        <v>0</v>
      </c>
      <c r="BH280" s="227">
        <f>IF(N280="sníž. přenesená",J280,0)</f>
        <v>0</v>
      </c>
      <c r="BI280" s="227">
        <f>IF(N280="nulová",J280,0)</f>
        <v>0</v>
      </c>
      <c r="BJ280" s="16" t="s">
        <v>86</v>
      </c>
      <c r="BK280" s="227">
        <f>ROUND(I280*H280,2)</f>
        <v>0</v>
      </c>
      <c r="BL280" s="16" t="s">
        <v>213</v>
      </c>
      <c r="BM280" s="226" t="s">
        <v>450</v>
      </c>
    </row>
    <row r="281" s="13" customFormat="1">
      <c r="A281" s="13"/>
      <c r="B281" s="228"/>
      <c r="C281" s="229"/>
      <c r="D281" s="230" t="s">
        <v>141</v>
      </c>
      <c r="E281" s="231" t="s">
        <v>1</v>
      </c>
      <c r="F281" s="232" t="s">
        <v>451</v>
      </c>
      <c r="G281" s="229"/>
      <c r="H281" s="233">
        <v>24.75</v>
      </c>
      <c r="I281" s="234"/>
      <c r="J281" s="229"/>
      <c r="K281" s="229"/>
      <c r="L281" s="235"/>
      <c r="M281" s="236"/>
      <c r="N281" s="237"/>
      <c r="O281" s="237"/>
      <c r="P281" s="237"/>
      <c r="Q281" s="237"/>
      <c r="R281" s="237"/>
      <c r="S281" s="237"/>
      <c r="T281" s="238"/>
      <c r="U281" s="13"/>
      <c r="V281" s="13"/>
      <c r="W281" s="13"/>
      <c r="X281" s="13"/>
      <c r="Y281" s="13"/>
      <c r="Z281" s="13"/>
      <c r="AA281" s="13"/>
      <c r="AB281" s="13"/>
      <c r="AC281" s="13"/>
      <c r="AD281" s="13"/>
      <c r="AE281" s="13"/>
      <c r="AT281" s="239" t="s">
        <v>141</v>
      </c>
      <c r="AU281" s="239" t="s">
        <v>88</v>
      </c>
      <c r="AV281" s="13" t="s">
        <v>88</v>
      </c>
      <c r="AW281" s="13" t="s">
        <v>34</v>
      </c>
      <c r="AX281" s="13" t="s">
        <v>86</v>
      </c>
      <c r="AY281" s="239" t="s">
        <v>130</v>
      </c>
    </row>
    <row r="282" s="2" customFormat="1" ht="24.15" customHeight="1">
      <c r="A282" s="37"/>
      <c r="B282" s="38"/>
      <c r="C282" s="214" t="s">
        <v>452</v>
      </c>
      <c r="D282" s="214" t="s">
        <v>132</v>
      </c>
      <c r="E282" s="215" t="s">
        <v>453</v>
      </c>
      <c r="F282" s="216" t="s">
        <v>454</v>
      </c>
      <c r="G282" s="217" t="s">
        <v>177</v>
      </c>
      <c r="H282" s="218">
        <v>0.0030000000000000001</v>
      </c>
      <c r="I282" s="219"/>
      <c r="J282" s="220">
        <f>ROUND(I282*H282,2)</f>
        <v>0</v>
      </c>
      <c r="K282" s="221"/>
      <c r="L282" s="43"/>
      <c r="M282" s="222" t="s">
        <v>1</v>
      </c>
      <c r="N282" s="223" t="s">
        <v>43</v>
      </c>
      <c r="O282" s="90"/>
      <c r="P282" s="224">
        <f>O282*H282</f>
        <v>0</v>
      </c>
      <c r="Q282" s="224">
        <v>0</v>
      </c>
      <c r="R282" s="224">
        <f>Q282*H282</f>
        <v>0</v>
      </c>
      <c r="S282" s="224">
        <v>0</v>
      </c>
      <c r="T282" s="225">
        <f>S282*H282</f>
        <v>0</v>
      </c>
      <c r="U282" s="37"/>
      <c r="V282" s="37"/>
      <c r="W282" s="37"/>
      <c r="X282" s="37"/>
      <c r="Y282" s="37"/>
      <c r="Z282" s="37"/>
      <c r="AA282" s="37"/>
      <c r="AB282" s="37"/>
      <c r="AC282" s="37"/>
      <c r="AD282" s="37"/>
      <c r="AE282" s="37"/>
      <c r="AR282" s="226" t="s">
        <v>213</v>
      </c>
      <c r="AT282" s="226" t="s">
        <v>132</v>
      </c>
      <c r="AU282" s="226" t="s">
        <v>88</v>
      </c>
      <c r="AY282" s="16" t="s">
        <v>130</v>
      </c>
      <c r="BE282" s="227">
        <f>IF(N282="základní",J282,0)</f>
        <v>0</v>
      </c>
      <c r="BF282" s="227">
        <f>IF(N282="snížená",J282,0)</f>
        <v>0</v>
      </c>
      <c r="BG282" s="227">
        <f>IF(N282="zákl. přenesená",J282,0)</f>
        <v>0</v>
      </c>
      <c r="BH282" s="227">
        <f>IF(N282="sníž. přenesená",J282,0)</f>
        <v>0</v>
      </c>
      <c r="BI282" s="227">
        <f>IF(N282="nulová",J282,0)</f>
        <v>0</v>
      </c>
      <c r="BJ282" s="16" t="s">
        <v>86</v>
      </c>
      <c r="BK282" s="227">
        <f>ROUND(I282*H282,2)</f>
        <v>0</v>
      </c>
      <c r="BL282" s="16" t="s">
        <v>213</v>
      </c>
      <c r="BM282" s="226" t="s">
        <v>455</v>
      </c>
    </row>
    <row r="283" s="12" customFormat="1" ht="22.8" customHeight="1">
      <c r="A283" s="12"/>
      <c r="B283" s="198"/>
      <c r="C283" s="199"/>
      <c r="D283" s="200" t="s">
        <v>77</v>
      </c>
      <c r="E283" s="212" t="s">
        <v>456</v>
      </c>
      <c r="F283" s="212" t="s">
        <v>457</v>
      </c>
      <c r="G283" s="199"/>
      <c r="H283" s="199"/>
      <c r="I283" s="202"/>
      <c r="J283" s="213">
        <f>BK283</f>
        <v>0</v>
      </c>
      <c r="K283" s="199"/>
      <c r="L283" s="204"/>
      <c r="M283" s="205"/>
      <c r="N283" s="206"/>
      <c r="O283" s="206"/>
      <c r="P283" s="207">
        <f>SUM(P284:P287)</f>
        <v>0</v>
      </c>
      <c r="Q283" s="206"/>
      <c r="R283" s="207">
        <f>SUM(R284:R287)</f>
        <v>0.089855999999999991</v>
      </c>
      <c r="S283" s="206"/>
      <c r="T283" s="208">
        <f>SUM(T284:T287)</f>
        <v>0</v>
      </c>
      <c r="U283" s="12"/>
      <c r="V283" s="12"/>
      <c r="W283" s="12"/>
      <c r="X283" s="12"/>
      <c r="Y283" s="12"/>
      <c r="Z283" s="12"/>
      <c r="AA283" s="12"/>
      <c r="AB283" s="12"/>
      <c r="AC283" s="12"/>
      <c r="AD283" s="12"/>
      <c r="AE283" s="12"/>
      <c r="AR283" s="209" t="s">
        <v>88</v>
      </c>
      <c r="AT283" s="210" t="s">
        <v>77</v>
      </c>
      <c r="AU283" s="210" t="s">
        <v>86</v>
      </c>
      <c r="AY283" s="209" t="s">
        <v>130</v>
      </c>
      <c r="BK283" s="211">
        <f>SUM(BK284:BK287)</f>
        <v>0</v>
      </c>
    </row>
    <row r="284" s="2" customFormat="1" ht="37.8" customHeight="1">
      <c r="A284" s="37"/>
      <c r="B284" s="38"/>
      <c r="C284" s="214" t="s">
        <v>458</v>
      </c>
      <c r="D284" s="214" t="s">
        <v>132</v>
      </c>
      <c r="E284" s="215" t="s">
        <v>459</v>
      </c>
      <c r="F284" s="216" t="s">
        <v>460</v>
      </c>
      <c r="G284" s="217" t="s">
        <v>290</v>
      </c>
      <c r="H284" s="218">
        <v>4.7999999999999998</v>
      </c>
      <c r="I284" s="219"/>
      <c r="J284" s="220">
        <f>ROUND(I284*H284,2)</f>
        <v>0</v>
      </c>
      <c r="K284" s="221"/>
      <c r="L284" s="43"/>
      <c r="M284" s="222" t="s">
        <v>1</v>
      </c>
      <c r="N284" s="223" t="s">
        <v>43</v>
      </c>
      <c r="O284" s="90"/>
      <c r="P284" s="224">
        <f>O284*H284</f>
        <v>0</v>
      </c>
      <c r="Q284" s="224">
        <v>0.012120000000000001</v>
      </c>
      <c r="R284" s="224">
        <f>Q284*H284</f>
        <v>0.058175999999999999</v>
      </c>
      <c r="S284" s="224">
        <v>0</v>
      </c>
      <c r="T284" s="225">
        <f>S284*H284</f>
        <v>0</v>
      </c>
      <c r="U284" s="37"/>
      <c r="V284" s="37"/>
      <c r="W284" s="37"/>
      <c r="X284" s="37"/>
      <c r="Y284" s="37"/>
      <c r="Z284" s="37"/>
      <c r="AA284" s="37"/>
      <c r="AB284" s="37"/>
      <c r="AC284" s="37"/>
      <c r="AD284" s="37"/>
      <c r="AE284" s="37"/>
      <c r="AR284" s="226" t="s">
        <v>213</v>
      </c>
      <c r="AT284" s="226" t="s">
        <v>132</v>
      </c>
      <c r="AU284" s="226" t="s">
        <v>88</v>
      </c>
      <c r="AY284" s="16" t="s">
        <v>130</v>
      </c>
      <c r="BE284" s="227">
        <f>IF(N284="základní",J284,0)</f>
        <v>0</v>
      </c>
      <c r="BF284" s="227">
        <f>IF(N284="snížená",J284,0)</f>
        <v>0</v>
      </c>
      <c r="BG284" s="227">
        <f>IF(N284="zákl. přenesená",J284,0)</f>
        <v>0</v>
      </c>
      <c r="BH284" s="227">
        <f>IF(N284="sníž. přenesená",J284,0)</f>
        <v>0</v>
      </c>
      <c r="BI284" s="227">
        <f>IF(N284="nulová",J284,0)</f>
        <v>0</v>
      </c>
      <c r="BJ284" s="16" t="s">
        <v>86</v>
      </c>
      <c r="BK284" s="227">
        <f>ROUND(I284*H284,2)</f>
        <v>0</v>
      </c>
      <c r="BL284" s="16" t="s">
        <v>213</v>
      </c>
      <c r="BM284" s="226" t="s">
        <v>461</v>
      </c>
    </row>
    <row r="285" s="2" customFormat="1" ht="37.8" customHeight="1">
      <c r="A285" s="37"/>
      <c r="B285" s="38"/>
      <c r="C285" s="251" t="s">
        <v>462</v>
      </c>
      <c r="D285" s="251" t="s">
        <v>186</v>
      </c>
      <c r="E285" s="252" t="s">
        <v>463</v>
      </c>
      <c r="F285" s="253" t="s">
        <v>464</v>
      </c>
      <c r="G285" s="254" t="s">
        <v>290</v>
      </c>
      <c r="H285" s="255">
        <v>4.7999999999999998</v>
      </c>
      <c r="I285" s="256"/>
      <c r="J285" s="257">
        <f>ROUND(I285*H285,2)</f>
        <v>0</v>
      </c>
      <c r="K285" s="258"/>
      <c r="L285" s="259"/>
      <c r="M285" s="260" t="s">
        <v>1</v>
      </c>
      <c r="N285" s="261" t="s">
        <v>43</v>
      </c>
      <c r="O285" s="90"/>
      <c r="P285" s="224">
        <f>O285*H285</f>
        <v>0</v>
      </c>
      <c r="Q285" s="224">
        <v>0.0066</v>
      </c>
      <c r="R285" s="224">
        <f>Q285*H285</f>
        <v>0.03168</v>
      </c>
      <c r="S285" s="224">
        <v>0</v>
      </c>
      <c r="T285" s="225">
        <f>S285*H285</f>
        <v>0</v>
      </c>
      <c r="U285" s="37"/>
      <c r="V285" s="37"/>
      <c r="W285" s="37"/>
      <c r="X285" s="37"/>
      <c r="Y285" s="37"/>
      <c r="Z285" s="37"/>
      <c r="AA285" s="37"/>
      <c r="AB285" s="37"/>
      <c r="AC285" s="37"/>
      <c r="AD285" s="37"/>
      <c r="AE285" s="37"/>
      <c r="AR285" s="226" t="s">
        <v>298</v>
      </c>
      <c r="AT285" s="226" t="s">
        <v>186</v>
      </c>
      <c r="AU285" s="226" t="s">
        <v>88</v>
      </c>
      <c r="AY285" s="16" t="s">
        <v>130</v>
      </c>
      <c r="BE285" s="227">
        <f>IF(N285="základní",J285,0)</f>
        <v>0</v>
      </c>
      <c r="BF285" s="227">
        <f>IF(N285="snížená",J285,0)</f>
        <v>0</v>
      </c>
      <c r="BG285" s="227">
        <f>IF(N285="zákl. přenesená",J285,0)</f>
        <v>0</v>
      </c>
      <c r="BH285" s="227">
        <f>IF(N285="sníž. přenesená",J285,0)</f>
        <v>0</v>
      </c>
      <c r="BI285" s="227">
        <f>IF(N285="nulová",J285,0)</f>
        <v>0</v>
      </c>
      <c r="BJ285" s="16" t="s">
        <v>86</v>
      </c>
      <c r="BK285" s="227">
        <f>ROUND(I285*H285,2)</f>
        <v>0</v>
      </c>
      <c r="BL285" s="16" t="s">
        <v>213</v>
      </c>
      <c r="BM285" s="226" t="s">
        <v>465</v>
      </c>
    </row>
    <row r="286" s="13" customFormat="1">
      <c r="A286" s="13"/>
      <c r="B286" s="228"/>
      <c r="C286" s="229"/>
      <c r="D286" s="230" t="s">
        <v>141</v>
      </c>
      <c r="E286" s="231" t="s">
        <v>1</v>
      </c>
      <c r="F286" s="232" t="s">
        <v>466</v>
      </c>
      <c r="G286" s="229"/>
      <c r="H286" s="233">
        <v>4.7999999999999998</v>
      </c>
      <c r="I286" s="234"/>
      <c r="J286" s="229"/>
      <c r="K286" s="229"/>
      <c r="L286" s="235"/>
      <c r="M286" s="236"/>
      <c r="N286" s="237"/>
      <c r="O286" s="237"/>
      <c r="P286" s="237"/>
      <c r="Q286" s="237"/>
      <c r="R286" s="237"/>
      <c r="S286" s="237"/>
      <c r="T286" s="238"/>
      <c r="U286" s="13"/>
      <c r="V286" s="13"/>
      <c r="W286" s="13"/>
      <c r="X286" s="13"/>
      <c r="Y286" s="13"/>
      <c r="Z286" s="13"/>
      <c r="AA286" s="13"/>
      <c r="AB286" s="13"/>
      <c r="AC286" s="13"/>
      <c r="AD286" s="13"/>
      <c r="AE286" s="13"/>
      <c r="AT286" s="239" t="s">
        <v>141</v>
      </c>
      <c r="AU286" s="239" t="s">
        <v>88</v>
      </c>
      <c r="AV286" s="13" t="s">
        <v>88</v>
      </c>
      <c r="AW286" s="13" t="s">
        <v>34</v>
      </c>
      <c r="AX286" s="13" t="s">
        <v>86</v>
      </c>
      <c r="AY286" s="239" t="s">
        <v>130</v>
      </c>
    </row>
    <row r="287" s="2" customFormat="1" ht="24.15" customHeight="1">
      <c r="A287" s="37"/>
      <c r="B287" s="38"/>
      <c r="C287" s="214" t="s">
        <v>467</v>
      </c>
      <c r="D287" s="214" t="s">
        <v>132</v>
      </c>
      <c r="E287" s="215" t="s">
        <v>468</v>
      </c>
      <c r="F287" s="216" t="s">
        <v>469</v>
      </c>
      <c r="G287" s="217" t="s">
        <v>177</v>
      </c>
      <c r="H287" s="218">
        <v>0.089999999999999997</v>
      </c>
      <c r="I287" s="219"/>
      <c r="J287" s="220">
        <f>ROUND(I287*H287,2)</f>
        <v>0</v>
      </c>
      <c r="K287" s="221"/>
      <c r="L287" s="43"/>
      <c r="M287" s="222" t="s">
        <v>1</v>
      </c>
      <c r="N287" s="223" t="s">
        <v>43</v>
      </c>
      <c r="O287" s="90"/>
      <c r="P287" s="224">
        <f>O287*H287</f>
        <v>0</v>
      </c>
      <c r="Q287" s="224">
        <v>0</v>
      </c>
      <c r="R287" s="224">
        <f>Q287*H287</f>
        <v>0</v>
      </c>
      <c r="S287" s="224">
        <v>0</v>
      </c>
      <c r="T287" s="225">
        <f>S287*H287</f>
        <v>0</v>
      </c>
      <c r="U287" s="37"/>
      <c r="V287" s="37"/>
      <c r="W287" s="37"/>
      <c r="X287" s="37"/>
      <c r="Y287" s="37"/>
      <c r="Z287" s="37"/>
      <c r="AA287" s="37"/>
      <c r="AB287" s="37"/>
      <c r="AC287" s="37"/>
      <c r="AD287" s="37"/>
      <c r="AE287" s="37"/>
      <c r="AR287" s="226" t="s">
        <v>213</v>
      </c>
      <c r="AT287" s="226" t="s">
        <v>132</v>
      </c>
      <c r="AU287" s="226" t="s">
        <v>88</v>
      </c>
      <c r="AY287" s="16" t="s">
        <v>130</v>
      </c>
      <c r="BE287" s="227">
        <f>IF(N287="základní",J287,0)</f>
        <v>0</v>
      </c>
      <c r="BF287" s="227">
        <f>IF(N287="snížená",J287,0)</f>
        <v>0</v>
      </c>
      <c r="BG287" s="227">
        <f>IF(N287="zákl. přenesená",J287,0)</f>
        <v>0</v>
      </c>
      <c r="BH287" s="227">
        <f>IF(N287="sníž. přenesená",J287,0)</f>
        <v>0</v>
      </c>
      <c r="BI287" s="227">
        <f>IF(N287="nulová",J287,0)</f>
        <v>0</v>
      </c>
      <c r="BJ287" s="16" t="s">
        <v>86</v>
      </c>
      <c r="BK287" s="227">
        <f>ROUND(I287*H287,2)</f>
        <v>0</v>
      </c>
      <c r="BL287" s="16" t="s">
        <v>213</v>
      </c>
      <c r="BM287" s="226" t="s">
        <v>470</v>
      </c>
    </row>
    <row r="288" s="12" customFormat="1" ht="22.8" customHeight="1">
      <c r="A288" s="12"/>
      <c r="B288" s="198"/>
      <c r="C288" s="199"/>
      <c r="D288" s="200" t="s">
        <v>77</v>
      </c>
      <c r="E288" s="212" t="s">
        <v>471</v>
      </c>
      <c r="F288" s="212" t="s">
        <v>472</v>
      </c>
      <c r="G288" s="199"/>
      <c r="H288" s="199"/>
      <c r="I288" s="202"/>
      <c r="J288" s="213">
        <f>BK288</f>
        <v>0</v>
      </c>
      <c r="K288" s="199"/>
      <c r="L288" s="204"/>
      <c r="M288" s="205"/>
      <c r="N288" s="206"/>
      <c r="O288" s="206"/>
      <c r="P288" s="207">
        <f>SUM(P289:P290)</f>
        <v>0</v>
      </c>
      <c r="Q288" s="206"/>
      <c r="R288" s="207">
        <f>SUM(R289:R290)</f>
        <v>0.012</v>
      </c>
      <c r="S288" s="206"/>
      <c r="T288" s="208">
        <f>SUM(T289:T290)</f>
        <v>0</v>
      </c>
      <c r="U288" s="12"/>
      <c r="V288" s="12"/>
      <c r="W288" s="12"/>
      <c r="X288" s="12"/>
      <c r="Y288" s="12"/>
      <c r="Z288" s="12"/>
      <c r="AA288" s="12"/>
      <c r="AB288" s="12"/>
      <c r="AC288" s="12"/>
      <c r="AD288" s="12"/>
      <c r="AE288" s="12"/>
      <c r="AR288" s="209" t="s">
        <v>88</v>
      </c>
      <c r="AT288" s="210" t="s">
        <v>77</v>
      </c>
      <c r="AU288" s="210" t="s">
        <v>86</v>
      </c>
      <c r="AY288" s="209" t="s">
        <v>130</v>
      </c>
      <c r="BK288" s="211">
        <f>SUM(BK289:BK290)</f>
        <v>0</v>
      </c>
    </row>
    <row r="289" s="2" customFormat="1" ht="24.15" customHeight="1">
      <c r="A289" s="37"/>
      <c r="B289" s="38"/>
      <c r="C289" s="214" t="s">
        <v>473</v>
      </c>
      <c r="D289" s="214" t="s">
        <v>132</v>
      </c>
      <c r="E289" s="215" t="s">
        <v>474</v>
      </c>
      <c r="F289" s="216" t="s">
        <v>475</v>
      </c>
      <c r="G289" s="217" t="s">
        <v>135</v>
      </c>
      <c r="H289" s="218">
        <v>60</v>
      </c>
      <c r="I289" s="219"/>
      <c r="J289" s="220">
        <f>ROUND(I289*H289,2)</f>
        <v>0</v>
      </c>
      <c r="K289" s="221"/>
      <c r="L289" s="43"/>
      <c r="M289" s="222" t="s">
        <v>1</v>
      </c>
      <c r="N289" s="223" t="s">
        <v>43</v>
      </c>
      <c r="O289" s="90"/>
      <c r="P289" s="224">
        <f>O289*H289</f>
        <v>0</v>
      </c>
      <c r="Q289" s="224">
        <v>0.00020000000000000001</v>
      </c>
      <c r="R289" s="224">
        <f>Q289*H289</f>
        <v>0.012</v>
      </c>
      <c r="S289" s="224">
        <v>0</v>
      </c>
      <c r="T289" s="225">
        <f>S289*H289</f>
        <v>0</v>
      </c>
      <c r="U289" s="37"/>
      <c r="V289" s="37"/>
      <c r="W289" s="37"/>
      <c r="X289" s="37"/>
      <c r="Y289" s="37"/>
      <c r="Z289" s="37"/>
      <c r="AA289" s="37"/>
      <c r="AB289" s="37"/>
      <c r="AC289" s="37"/>
      <c r="AD289" s="37"/>
      <c r="AE289" s="37"/>
      <c r="AR289" s="226" t="s">
        <v>213</v>
      </c>
      <c r="AT289" s="226" t="s">
        <v>132</v>
      </c>
      <c r="AU289" s="226" t="s">
        <v>88</v>
      </c>
      <c r="AY289" s="16" t="s">
        <v>130</v>
      </c>
      <c r="BE289" s="227">
        <f>IF(N289="základní",J289,0)</f>
        <v>0</v>
      </c>
      <c r="BF289" s="227">
        <f>IF(N289="snížená",J289,0)</f>
        <v>0</v>
      </c>
      <c r="BG289" s="227">
        <f>IF(N289="zákl. přenesená",J289,0)</f>
        <v>0</v>
      </c>
      <c r="BH289" s="227">
        <f>IF(N289="sníž. přenesená",J289,0)</f>
        <v>0</v>
      </c>
      <c r="BI289" s="227">
        <f>IF(N289="nulová",J289,0)</f>
        <v>0</v>
      </c>
      <c r="BJ289" s="16" t="s">
        <v>86</v>
      </c>
      <c r="BK289" s="227">
        <f>ROUND(I289*H289,2)</f>
        <v>0</v>
      </c>
      <c r="BL289" s="16" t="s">
        <v>213</v>
      </c>
      <c r="BM289" s="226" t="s">
        <v>476</v>
      </c>
    </row>
    <row r="290" s="13" customFormat="1">
      <c r="A290" s="13"/>
      <c r="B290" s="228"/>
      <c r="C290" s="229"/>
      <c r="D290" s="230" t="s">
        <v>141</v>
      </c>
      <c r="E290" s="231" t="s">
        <v>1</v>
      </c>
      <c r="F290" s="232" t="s">
        <v>477</v>
      </c>
      <c r="G290" s="229"/>
      <c r="H290" s="233">
        <v>60</v>
      </c>
      <c r="I290" s="234"/>
      <c r="J290" s="229"/>
      <c r="K290" s="229"/>
      <c r="L290" s="235"/>
      <c r="M290" s="236"/>
      <c r="N290" s="237"/>
      <c r="O290" s="237"/>
      <c r="P290" s="237"/>
      <c r="Q290" s="237"/>
      <c r="R290" s="237"/>
      <c r="S290" s="237"/>
      <c r="T290" s="238"/>
      <c r="U290" s="13"/>
      <c r="V290" s="13"/>
      <c r="W290" s="13"/>
      <c r="X290" s="13"/>
      <c r="Y290" s="13"/>
      <c r="Z290" s="13"/>
      <c r="AA290" s="13"/>
      <c r="AB290" s="13"/>
      <c r="AC290" s="13"/>
      <c r="AD290" s="13"/>
      <c r="AE290" s="13"/>
      <c r="AT290" s="239" t="s">
        <v>141</v>
      </c>
      <c r="AU290" s="239" t="s">
        <v>88</v>
      </c>
      <c r="AV290" s="13" t="s">
        <v>88</v>
      </c>
      <c r="AW290" s="13" t="s">
        <v>34</v>
      </c>
      <c r="AX290" s="13" t="s">
        <v>86</v>
      </c>
      <c r="AY290" s="239" t="s">
        <v>130</v>
      </c>
    </row>
    <row r="291" s="12" customFormat="1" ht="25.92" customHeight="1">
      <c r="A291" s="12"/>
      <c r="B291" s="198"/>
      <c r="C291" s="199"/>
      <c r="D291" s="200" t="s">
        <v>77</v>
      </c>
      <c r="E291" s="201" t="s">
        <v>478</v>
      </c>
      <c r="F291" s="201" t="s">
        <v>479</v>
      </c>
      <c r="G291" s="199"/>
      <c r="H291" s="199"/>
      <c r="I291" s="202"/>
      <c r="J291" s="203">
        <f>BK291</f>
        <v>0</v>
      </c>
      <c r="K291" s="199"/>
      <c r="L291" s="204"/>
      <c r="M291" s="205"/>
      <c r="N291" s="206"/>
      <c r="O291" s="206"/>
      <c r="P291" s="207">
        <f>P292</f>
        <v>0</v>
      </c>
      <c r="Q291" s="206"/>
      <c r="R291" s="207">
        <f>R292</f>
        <v>0</v>
      </c>
      <c r="S291" s="206"/>
      <c r="T291" s="208">
        <f>T292</f>
        <v>0</v>
      </c>
      <c r="U291" s="12"/>
      <c r="V291" s="12"/>
      <c r="W291" s="12"/>
      <c r="X291" s="12"/>
      <c r="Y291" s="12"/>
      <c r="Z291" s="12"/>
      <c r="AA291" s="12"/>
      <c r="AB291" s="12"/>
      <c r="AC291" s="12"/>
      <c r="AD291" s="12"/>
      <c r="AE291" s="12"/>
      <c r="AR291" s="209" t="s">
        <v>153</v>
      </c>
      <c r="AT291" s="210" t="s">
        <v>77</v>
      </c>
      <c r="AU291" s="210" t="s">
        <v>78</v>
      </c>
      <c r="AY291" s="209" t="s">
        <v>130</v>
      </c>
      <c r="BK291" s="211">
        <f>BK292</f>
        <v>0</v>
      </c>
    </row>
    <row r="292" s="12" customFormat="1" ht="22.8" customHeight="1">
      <c r="A292" s="12"/>
      <c r="B292" s="198"/>
      <c r="C292" s="199"/>
      <c r="D292" s="200" t="s">
        <v>77</v>
      </c>
      <c r="E292" s="212" t="s">
        <v>480</v>
      </c>
      <c r="F292" s="212" t="s">
        <v>481</v>
      </c>
      <c r="G292" s="199"/>
      <c r="H292" s="199"/>
      <c r="I292" s="202"/>
      <c r="J292" s="213">
        <f>BK292</f>
        <v>0</v>
      </c>
      <c r="K292" s="199"/>
      <c r="L292" s="204"/>
      <c r="M292" s="205"/>
      <c r="N292" s="206"/>
      <c r="O292" s="206"/>
      <c r="P292" s="207">
        <f>P293</f>
        <v>0</v>
      </c>
      <c r="Q292" s="206"/>
      <c r="R292" s="207">
        <f>R293</f>
        <v>0</v>
      </c>
      <c r="S292" s="206"/>
      <c r="T292" s="208">
        <f>T293</f>
        <v>0</v>
      </c>
      <c r="U292" s="12"/>
      <c r="V292" s="12"/>
      <c r="W292" s="12"/>
      <c r="X292" s="12"/>
      <c r="Y292" s="12"/>
      <c r="Z292" s="12"/>
      <c r="AA292" s="12"/>
      <c r="AB292" s="12"/>
      <c r="AC292" s="12"/>
      <c r="AD292" s="12"/>
      <c r="AE292" s="12"/>
      <c r="AR292" s="209" t="s">
        <v>153</v>
      </c>
      <c r="AT292" s="210" t="s">
        <v>77</v>
      </c>
      <c r="AU292" s="210" t="s">
        <v>86</v>
      </c>
      <c r="AY292" s="209" t="s">
        <v>130</v>
      </c>
      <c r="BK292" s="211">
        <f>BK293</f>
        <v>0</v>
      </c>
    </row>
    <row r="293" s="2" customFormat="1" ht="16.5" customHeight="1">
      <c r="A293" s="37"/>
      <c r="B293" s="38"/>
      <c r="C293" s="214" t="s">
        <v>482</v>
      </c>
      <c r="D293" s="214" t="s">
        <v>132</v>
      </c>
      <c r="E293" s="215" t="s">
        <v>483</v>
      </c>
      <c r="F293" s="216" t="s">
        <v>481</v>
      </c>
      <c r="G293" s="217" t="s">
        <v>484</v>
      </c>
      <c r="H293" s="218">
        <v>1</v>
      </c>
      <c r="I293" s="219"/>
      <c r="J293" s="220">
        <f>ROUND(I293*H293,2)</f>
        <v>0</v>
      </c>
      <c r="K293" s="221"/>
      <c r="L293" s="43"/>
      <c r="M293" s="266" t="s">
        <v>1</v>
      </c>
      <c r="N293" s="267" t="s">
        <v>43</v>
      </c>
      <c r="O293" s="268"/>
      <c r="P293" s="269">
        <f>O293*H293</f>
        <v>0</v>
      </c>
      <c r="Q293" s="269">
        <v>0</v>
      </c>
      <c r="R293" s="269">
        <f>Q293*H293</f>
        <v>0</v>
      </c>
      <c r="S293" s="269">
        <v>0</v>
      </c>
      <c r="T293" s="270">
        <f>S293*H293</f>
        <v>0</v>
      </c>
      <c r="U293" s="37"/>
      <c r="V293" s="37"/>
      <c r="W293" s="37"/>
      <c r="X293" s="37"/>
      <c r="Y293" s="37"/>
      <c r="Z293" s="37"/>
      <c r="AA293" s="37"/>
      <c r="AB293" s="37"/>
      <c r="AC293" s="37"/>
      <c r="AD293" s="37"/>
      <c r="AE293" s="37"/>
      <c r="AR293" s="226" t="s">
        <v>485</v>
      </c>
      <c r="AT293" s="226" t="s">
        <v>132</v>
      </c>
      <c r="AU293" s="226" t="s">
        <v>88</v>
      </c>
      <c r="AY293" s="16" t="s">
        <v>130</v>
      </c>
      <c r="BE293" s="227">
        <f>IF(N293="základní",J293,0)</f>
        <v>0</v>
      </c>
      <c r="BF293" s="227">
        <f>IF(N293="snížená",J293,0)</f>
        <v>0</v>
      </c>
      <c r="BG293" s="227">
        <f>IF(N293="zákl. přenesená",J293,0)</f>
        <v>0</v>
      </c>
      <c r="BH293" s="227">
        <f>IF(N293="sníž. přenesená",J293,0)</f>
        <v>0</v>
      </c>
      <c r="BI293" s="227">
        <f>IF(N293="nulová",J293,0)</f>
        <v>0</v>
      </c>
      <c r="BJ293" s="16" t="s">
        <v>86</v>
      </c>
      <c r="BK293" s="227">
        <f>ROUND(I293*H293,2)</f>
        <v>0</v>
      </c>
      <c r="BL293" s="16" t="s">
        <v>485</v>
      </c>
      <c r="BM293" s="226" t="s">
        <v>486</v>
      </c>
    </row>
    <row r="294" s="2" customFormat="1" ht="6.96" customHeight="1">
      <c r="A294" s="37"/>
      <c r="B294" s="65"/>
      <c r="C294" s="66"/>
      <c r="D294" s="66"/>
      <c r="E294" s="66"/>
      <c r="F294" s="66"/>
      <c r="G294" s="66"/>
      <c r="H294" s="66"/>
      <c r="I294" s="66"/>
      <c r="J294" s="66"/>
      <c r="K294" s="66"/>
      <c r="L294" s="43"/>
      <c r="M294" s="37"/>
      <c r="O294" s="37"/>
      <c r="P294" s="37"/>
      <c r="Q294" s="37"/>
      <c r="R294" s="37"/>
      <c r="S294" s="37"/>
      <c r="T294" s="37"/>
      <c r="U294" s="37"/>
      <c r="V294" s="37"/>
      <c r="W294" s="37"/>
      <c r="X294" s="37"/>
      <c r="Y294" s="37"/>
      <c r="Z294" s="37"/>
      <c r="AA294" s="37"/>
      <c r="AB294" s="37"/>
      <c r="AC294" s="37"/>
      <c r="AD294" s="37"/>
      <c r="AE294" s="37"/>
    </row>
  </sheetData>
  <sheetProtection sheet="1" autoFilter="0" formatColumns="0" formatRows="0" objects="1" scenarios="1" spinCount="100000" saltValue="pCF+f45RY+xH22fDhfXmJPXFRBgvXpK4rixWRWZeUSgRGf1yWS05tBXE3HVcX7Hg0Dla/RiB3fXssePLcLyoXA==" hashValue="Qq1PDcktwxQXVQfXQOZfiGXOeDmJU9r2GkZbNIo9bll03o5txkaZN1V/4drB+RTLkg5ktpVhIz/sTlr9b0pKnA==" algorithmName="SHA-512" password="CC35"/>
  <autoFilter ref="C133:K293"/>
  <mergeCells count="9">
    <mergeCell ref="E7:H7"/>
    <mergeCell ref="E9:H9"/>
    <mergeCell ref="E18:H18"/>
    <mergeCell ref="E27:H27"/>
    <mergeCell ref="E85:H85"/>
    <mergeCell ref="E87:H87"/>
    <mergeCell ref="E124:H124"/>
    <mergeCell ref="E126:H126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Anna Orságová</dc:creator>
  <cp:lastModifiedBy>Anna Orságová</cp:lastModifiedBy>
  <dcterms:created xsi:type="dcterms:W3CDTF">2025-09-17T14:55:32Z</dcterms:created>
  <dcterms:modified xsi:type="dcterms:W3CDTF">2025-09-17T14:55:34Z</dcterms:modified>
</cp:coreProperties>
</file>