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lakova\OneDrive - Obec Psáry\Dokumenty\parkoviště oú\"/>
    </mc:Choice>
  </mc:AlternateContent>
  <xr:revisionPtr revIDLastSave="0" documentId="13_ncr:1_{BD28F833-56CF-4812-BE84-6E7966CA2FF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Krycí list rozpočtu" sheetId="2" r:id="rId1"/>
    <sheet name="Stavební rozpočet" sheetId="1" r:id="rId2"/>
    <sheet name="VORN" sheetId="3" state="hidden" r:id="rId3"/>
  </sheets>
  <definedNames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F44" i="3" l="1"/>
  <c r="I44" i="3" s="1"/>
  <c r="F43" i="3"/>
  <c r="I43" i="3" s="1"/>
  <c r="F42" i="3"/>
  <c r="I42" i="3" s="1"/>
  <c r="I41" i="3"/>
  <c r="F41" i="3"/>
  <c r="F40" i="3"/>
  <c r="I40" i="3" s="1"/>
  <c r="F39" i="3"/>
  <c r="I39" i="3" s="1"/>
  <c r="F38" i="3"/>
  <c r="I38" i="3" s="1"/>
  <c r="F37" i="3"/>
  <c r="I37" i="3" s="1"/>
  <c r="F36" i="3"/>
  <c r="I36" i="3" s="1"/>
  <c r="I26" i="3"/>
  <c r="I19" i="2" s="1"/>
  <c r="I25" i="3"/>
  <c r="I24" i="3"/>
  <c r="I17" i="2" s="1"/>
  <c r="I23" i="3"/>
  <c r="I22" i="3"/>
  <c r="I21" i="3"/>
  <c r="I17" i="3"/>
  <c r="I16" i="3"/>
  <c r="F15" i="2" s="1"/>
  <c r="I15" i="3"/>
  <c r="I18" i="3" s="1"/>
  <c r="I10" i="3"/>
  <c r="F10" i="3"/>
  <c r="C10" i="3"/>
  <c r="F8" i="3"/>
  <c r="C8" i="3"/>
  <c r="F6" i="3"/>
  <c r="C6" i="3"/>
  <c r="F4" i="3"/>
  <c r="C4" i="3"/>
  <c r="F2" i="3"/>
  <c r="C2" i="3"/>
  <c r="I18" i="2"/>
  <c r="I16" i="2"/>
  <c r="F16" i="2"/>
  <c r="I15" i="2"/>
  <c r="I14" i="2"/>
  <c r="F14" i="2"/>
  <c r="I10" i="2"/>
  <c r="F10" i="2"/>
  <c r="C10" i="2"/>
  <c r="F8" i="2"/>
  <c r="C8" i="2"/>
  <c r="F6" i="2"/>
  <c r="C6" i="2"/>
  <c r="F4" i="2"/>
  <c r="C4" i="2"/>
  <c r="F2" i="2"/>
  <c r="C2" i="2"/>
  <c r="BX64" i="1"/>
  <c r="BN64" i="1"/>
  <c r="BK64" i="1"/>
  <c r="BG64" i="1"/>
  <c r="BE64" i="1"/>
  <c r="AQ64" i="1"/>
  <c r="BJ64" i="1" s="1"/>
  <c r="AP64" i="1"/>
  <c r="BI64" i="1" s="1"/>
  <c r="AL64" i="1"/>
  <c r="AK64" i="1"/>
  <c r="AI64" i="1"/>
  <c r="AH64" i="1"/>
  <c r="AG64" i="1"/>
  <c r="AF64" i="1"/>
  <c r="AE64" i="1"/>
  <c r="AD64" i="1"/>
  <c r="AC64" i="1"/>
  <c r="AA64" i="1"/>
  <c r="M64" i="1"/>
  <c r="N64" i="1" s="1"/>
  <c r="L64" i="1"/>
  <c r="K64" i="1"/>
  <c r="BX63" i="1"/>
  <c r="BN63" i="1"/>
  <c r="BK63" i="1"/>
  <c r="BG63" i="1"/>
  <c r="BE63" i="1"/>
  <c r="AQ63" i="1"/>
  <c r="AY63" i="1" s="1"/>
  <c r="AP63" i="1"/>
  <c r="AX63" i="1" s="1"/>
  <c r="AL63" i="1"/>
  <c r="AK63" i="1"/>
  <c r="AI63" i="1"/>
  <c r="AH63" i="1"/>
  <c r="AG63" i="1"/>
  <c r="AF63" i="1"/>
  <c r="AE63" i="1"/>
  <c r="AD63" i="1"/>
  <c r="AC63" i="1"/>
  <c r="AA63" i="1"/>
  <c r="M63" i="1"/>
  <c r="AM63" i="1" s="1"/>
  <c r="BX62" i="1"/>
  <c r="BN62" i="1"/>
  <c r="BK62" i="1"/>
  <c r="BE62" i="1"/>
  <c r="AQ62" i="1"/>
  <c r="BJ62" i="1" s="1"/>
  <c r="AP62" i="1"/>
  <c r="BI62" i="1" s="1"/>
  <c r="AL62" i="1"/>
  <c r="AK62" i="1"/>
  <c r="AI62" i="1"/>
  <c r="AH62" i="1"/>
  <c r="AG62" i="1"/>
  <c r="AF62" i="1"/>
  <c r="AE62" i="1"/>
  <c r="AD62" i="1"/>
  <c r="AC62" i="1"/>
  <c r="AA62" i="1"/>
  <c r="BG62" i="1"/>
  <c r="M62" i="1"/>
  <c r="AM62" i="1" s="1"/>
  <c r="BX61" i="1"/>
  <c r="BN61" i="1"/>
  <c r="BK61" i="1"/>
  <c r="BI61" i="1"/>
  <c r="BG61" i="1"/>
  <c r="BE61" i="1"/>
  <c r="AQ61" i="1"/>
  <c r="AY61" i="1" s="1"/>
  <c r="AP61" i="1"/>
  <c r="AX61" i="1" s="1"/>
  <c r="AL61" i="1"/>
  <c r="AK61" i="1"/>
  <c r="AI61" i="1"/>
  <c r="AH61" i="1"/>
  <c r="AG61" i="1"/>
  <c r="AF61" i="1"/>
  <c r="AE61" i="1"/>
  <c r="AD61" i="1"/>
  <c r="AC61" i="1"/>
  <c r="AA61" i="1"/>
  <c r="N61" i="1"/>
  <c r="M61" i="1"/>
  <c r="AM61" i="1" s="1"/>
  <c r="BX60" i="1"/>
  <c r="BN60" i="1"/>
  <c r="BK60" i="1"/>
  <c r="BI60" i="1"/>
  <c r="BG60" i="1"/>
  <c r="BE60" i="1"/>
  <c r="AQ60" i="1"/>
  <c r="BJ60" i="1" s="1"/>
  <c r="AP60" i="1"/>
  <c r="AX60" i="1" s="1"/>
  <c r="AL60" i="1"/>
  <c r="AK60" i="1"/>
  <c r="AI60" i="1"/>
  <c r="AH60" i="1"/>
  <c r="AG60" i="1"/>
  <c r="AF60" i="1"/>
  <c r="AE60" i="1"/>
  <c r="AD60" i="1"/>
  <c r="AC60" i="1"/>
  <c r="AA60" i="1"/>
  <c r="M60" i="1"/>
  <c r="L60" i="1"/>
  <c r="BX59" i="1"/>
  <c r="N59" i="1" s="1"/>
  <c r="BN59" i="1"/>
  <c r="BK59" i="1"/>
  <c r="BE59" i="1"/>
  <c r="AX59" i="1"/>
  <c r="AQ59" i="1"/>
  <c r="BJ59" i="1" s="1"/>
  <c r="AP59" i="1"/>
  <c r="BI59" i="1" s="1"/>
  <c r="AL59" i="1"/>
  <c r="AK59" i="1"/>
  <c r="AI59" i="1"/>
  <c r="AH59" i="1"/>
  <c r="AG59" i="1"/>
  <c r="AF59" i="1"/>
  <c r="AE59" i="1"/>
  <c r="AD59" i="1"/>
  <c r="AC59" i="1"/>
  <c r="AA59" i="1"/>
  <c r="BG59" i="1"/>
  <c r="M59" i="1"/>
  <c r="AM59" i="1" s="1"/>
  <c r="L59" i="1"/>
  <c r="BX58" i="1"/>
  <c r="BN58" i="1"/>
  <c r="BK58" i="1"/>
  <c r="BE58" i="1"/>
  <c r="AQ58" i="1"/>
  <c r="BJ58" i="1" s="1"/>
  <c r="AP58" i="1"/>
  <c r="AX58" i="1" s="1"/>
  <c r="AL58" i="1"/>
  <c r="AK58" i="1"/>
  <c r="AI58" i="1"/>
  <c r="AH58" i="1"/>
  <c r="AG58" i="1"/>
  <c r="AF58" i="1"/>
  <c r="AE58" i="1"/>
  <c r="AD58" i="1"/>
  <c r="AC58" i="1"/>
  <c r="AA58" i="1"/>
  <c r="BG58" i="1"/>
  <c r="M58" i="1"/>
  <c r="N58" i="1" s="1"/>
  <c r="BX55" i="1"/>
  <c r="BK55" i="1"/>
  <c r="AA55" i="1" s="1"/>
  <c r="BG55" i="1"/>
  <c r="BE55" i="1"/>
  <c r="AQ55" i="1"/>
  <c r="AY55" i="1" s="1"/>
  <c r="AP55" i="1"/>
  <c r="K55" i="1" s="1"/>
  <c r="AL55" i="1"/>
  <c r="AK55" i="1"/>
  <c r="AI55" i="1"/>
  <c r="AH55" i="1"/>
  <c r="AG55" i="1"/>
  <c r="AF55" i="1"/>
  <c r="AE55" i="1"/>
  <c r="AD55" i="1"/>
  <c r="AC55" i="1"/>
  <c r="M55" i="1"/>
  <c r="AM55" i="1" s="1"/>
  <c r="L55" i="1"/>
  <c r="BX54" i="1"/>
  <c r="BK54" i="1"/>
  <c r="AA54" i="1" s="1"/>
  <c r="BE54" i="1"/>
  <c r="AQ54" i="1"/>
  <c r="L54" i="1" s="1"/>
  <c r="AP54" i="1"/>
  <c r="BI54" i="1" s="1"/>
  <c r="AL54" i="1"/>
  <c r="AK54" i="1"/>
  <c r="AI54" i="1"/>
  <c r="AH54" i="1"/>
  <c r="AG54" i="1"/>
  <c r="AF54" i="1"/>
  <c r="AE54" i="1"/>
  <c r="AD54" i="1"/>
  <c r="AC54" i="1"/>
  <c r="BG54" i="1"/>
  <c r="M54" i="1"/>
  <c r="N54" i="1" s="1"/>
  <c r="K54" i="1"/>
  <c r="BX53" i="1"/>
  <c r="BK53" i="1"/>
  <c r="AA53" i="1" s="1"/>
  <c r="BG53" i="1"/>
  <c r="BE53" i="1"/>
  <c r="AQ53" i="1"/>
  <c r="AY53" i="1" s="1"/>
  <c r="AP53" i="1"/>
  <c r="AL53" i="1"/>
  <c r="AK53" i="1"/>
  <c r="AI53" i="1"/>
  <c r="AH53" i="1"/>
  <c r="AG53" i="1"/>
  <c r="AF53" i="1"/>
  <c r="AE53" i="1"/>
  <c r="AD53" i="1"/>
  <c r="AC53" i="1"/>
  <c r="M53" i="1"/>
  <c r="AM53" i="1" s="1"/>
  <c r="BX52" i="1"/>
  <c r="BK52" i="1"/>
  <c r="AA52" i="1" s="1"/>
  <c r="BE52" i="1"/>
  <c r="AQ52" i="1"/>
  <c r="AY52" i="1" s="1"/>
  <c r="AP52" i="1"/>
  <c r="BI52" i="1" s="1"/>
  <c r="AL52" i="1"/>
  <c r="AK52" i="1"/>
  <c r="AI52" i="1"/>
  <c r="AH52" i="1"/>
  <c r="AG52" i="1"/>
  <c r="AF52" i="1"/>
  <c r="AE52" i="1"/>
  <c r="AD52" i="1"/>
  <c r="AC52" i="1"/>
  <c r="BG52" i="1"/>
  <c r="M52" i="1"/>
  <c r="N52" i="1" s="1"/>
  <c r="L52" i="1"/>
  <c r="BX50" i="1"/>
  <c r="BK50" i="1"/>
  <c r="AA50" i="1" s="1"/>
  <c r="BE50" i="1"/>
  <c r="AQ50" i="1"/>
  <c r="BJ50" i="1" s="1"/>
  <c r="AP50" i="1"/>
  <c r="K50" i="1" s="1"/>
  <c r="AL50" i="1"/>
  <c r="AK50" i="1"/>
  <c r="AI50" i="1"/>
  <c r="AH50" i="1"/>
  <c r="AG50" i="1"/>
  <c r="AF50" i="1"/>
  <c r="AE50" i="1"/>
  <c r="AD50" i="1"/>
  <c r="AC50" i="1"/>
  <c r="BG50" i="1"/>
  <c r="M50" i="1"/>
  <c r="AM50" i="1" s="1"/>
  <c r="BX49" i="1"/>
  <c r="BK49" i="1"/>
  <c r="BE49" i="1"/>
  <c r="AQ49" i="1"/>
  <c r="AP49" i="1"/>
  <c r="AX49" i="1" s="1"/>
  <c r="AL49" i="1"/>
  <c r="AK49" i="1"/>
  <c r="AI49" i="1"/>
  <c r="AH49" i="1"/>
  <c r="AG49" i="1"/>
  <c r="AF49" i="1"/>
  <c r="AE49" i="1"/>
  <c r="AA49" i="1"/>
  <c r="M49" i="1"/>
  <c r="N49" i="1" s="1"/>
  <c r="BX48" i="1"/>
  <c r="BK48" i="1"/>
  <c r="BE48" i="1"/>
  <c r="AQ48" i="1"/>
  <c r="AP48" i="1"/>
  <c r="BI48" i="1" s="1"/>
  <c r="AC48" i="1" s="1"/>
  <c r="AL48" i="1"/>
  <c r="AK48" i="1"/>
  <c r="AI48" i="1"/>
  <c r="AH48" i="1"/>
  <c r="AG48" i="1"/>
  <c r="AF48" i="1"/>
  <c r="AE48" i="1"/>
  <c r="AA48" i="1"/>
  <c r="BG48" i="1"/>
  <c r="M48" i="1"/>
  <c r="L48" i="1"/>
  <c r="BX46" i="1"/>
  <c r="BK46" i="1"/>
  <c r="BE46" i="1"/>
  <c r="AQ46" i="1"/>
  <c r="AY46" i="1" s="1"/>
  <c r="AP46" i="1"/>
  <c r="AX46" i="1" s="1"/>
  <c r="AW46" i="1" s="1"/>
  <c r="AL46" i="1"/>
  <c r="AK46" i="1"/>
  <c r="AI46" i="1"/>
  <c r="AH46" i="1"/>
  <c r="AG46" i="1"/>
  <c r="AF46" i="1"/>
  <c r="AE46" i="1"/>
  <c r="AA46" i="1"/>
  <c r="BG46" i="1"/>
  <c r="M46" i="1"/>
  <c r="BX45" i="1"/>
  <c r="BK45" i="1"/>
  <c r="BE45" i="1"/>
  <c r="AQ45" i="1"/>
  <c r="L45" i="1" s="1"/>
  <c r="AP45" i="1"/>
  <c r="BI45" i="1" s="1"/>
  <c r="AC45" i="1" s="1"/>
  <c r="AL45" i="1"/>
  <c r="AK45" i="1"/>
  <c r="AI45" i="1"/>
  <c r="AH45" i="1"/>
  <c r="AG45" i="1"/>
  <c r="AF45" i="1"/>
  <c r="AE45" i="1"/>
  <c r="AA45" i="1"/>
  <c r="BG45" i="1"/>
  <c r="M45" i="1"/>
  <c r="AM45" i="1" s="1"/>
  <c r="BX44" i="1"/>
  <c r="BK44" i="1"/>
  <c r="BE44" i="1"/>
  <c r="AQ44" i="1"/>
  <c r="BJ44" i="1" s="1"/>
  <c r="AD44" i="1" s="1"/>
  <c r="AP44" i="1"/>
  <c r="K44" i="1" s="1"/>
  <c r="AL44" i="1"/>
  <c r="AU43" i="1" s="1"/>
  <c r="AK44" i="1"/>
  <c r="AI44" i="1"/>
  <c r="AH44" i="1"/>
  <c r="AG44" i="1"/>
  <c r="AF44" i="1"/>
  <c r="AE44" i="1"/>
  <c r="AA44" i="1"/>
  <c r="BG44" i="1"/>
  <c r="M44" i="1"/>
  <c r="BX42" i="1"/>
  <c r="BK42" i="1"/>
  <c r="BE42" i="1"/>
  <c r="AQ42" i="1"/>
  <c r="BJ42" i="1" s="1"/>
  <c r="AD42" i="1" s="1"/>
  <c r="AP42" i="1"/>
  <c r="BI42" i="1" s="1"/>
  <c r="AC42" i="1" s="1"/>
  <c r="AL42" i="1"/>
  <c r="AK42" i="1"/>
  <c r="AI42" i="1"/>
  <c r="AH42" i="1"/>
  <c r="AG42" i="1"/>
  <c r="AF42" i="1"/>
  <c r="AE42" i="1"/>
  <c r="AA42" i="1"/>
  <c r="BG42" i="1"/>
  <c r="M42" i="1"/>
  <c r="M40" i="1" s="1"/>
  <c r="L42" i="1"/>
  <c r="K42" i="1"/>
  <c r="BX41" i="1"/>
  <c r="BK41" i="1"/>
  <c r="BE41" i="1"/>
  <c r="AQ41" i="1"/>
  <c r="BJ41" i="1" s="1"/>
  <c r="AD41" i="1" s="1"/>
  <c r="AP41" i="1"/>
  <c r="BI41" i="1" s="1"/>
  <c r="AC41" i="1" s="1"/>
  <c r="AL41" i="1"/>
  <c r="AU40" i="1" s="1"/>
  <c r="AK41" i="1"/>
  <c r="AT40" i="1" s="1"/>
  <c r="AI41" i="1"/>
  <c r="AH41" i="1"/>
  <c r="AG41" i="1"/>
  <c r="AF41" i="1"/>
  <c r="AE41" i="1"/>
  <c r="AA41" i="1"/>
  <c r="BG41" i="1"/>
  <c r="BX39" i="1"/>
  <c r="BK39" i="1"/>
  <c r="BE39" i="1"/>
  <c r="AQ39" i="1"/>
  <c r="BJ39" i="1" s="1"/>
  <c r="AD39" i="1" s="1"/>
  <c r="AP39" i="1"/>
  <c r="K39" i="1" s="1"/>
  <c r="AL39" i="1"/>
  <c r="AK39" i="1"/>
  <c r="AI39" i="1"/>
  <c r="AH39" i="1"/>
  <c r="AG39" i="1"/>
  <c r="AF39" i="1"/>
  <c r="AE39" i="1"/>
  <c r="AA39" i="1"/>
  <c r="BG39" i="1"/>
  <c r="M39" i="1"/>
  <c r="BX38" i="1"/>
  <c r="BK38" i="1"/>
  <c r="BE38" i="1"/>
  <c r="AQ38" i="1"/>
  <c r="AY38" i="1" s="1"/>
  <c r="AP38" i="1"/>
  <c r="AX38" i="1" s="1"/>
  <c r="AL38" i="1"/>
  <c r="AK38" i="1"/>
  <c r="AI38" i="1"/>
  <c r="AH38" i="1"/>
  <c r="AG38" i="1"/>
  <c r="AF38" i="1"/>
  <c r="AE38" i="1"/>
  <c r="AA38" i="1"/>
  <c r="BG38" i="1"/>
  <c r="M38" i="1"/>
  <c r="N38" i="1" s="1"/>
  <c r="BX37" i="1"/>
  <c r="BK37" i="1"/>
  <c r="BE37" i="1"/>
  <c r="AQ37" i="1"/>
  <c r="BJ37" i="1" s="1"/>
  <c r="AD37" i="1" s="1"/>
  <c r="AP37" i="1"/>
  <c r="AL37" i="1"/>
  <c r="AK37" i="1"/>
  <c r="AI37" i="1"/>
  <c r="AH37" i="1"/>
  <c r="AG37" i="1"/>
  <c r="AF37" i="1"/>
  <c r="AE37" i="1"/>
  <c r="AA37" i="1"/>
  <c r="BG37" i="1"/>
  <c r="M37" i="1"/>
  <c r="AM37" i="1" s="1"/>
  <c r="BX35" i="1"/>
  <c r="BK35" i="1"/>
  <c r="BJ35" i="1"/>
  <c r="AD35" i="1" s="1"/>
  <c r="BI35" i="1"/>
  <c r="AC35" i="1" s="1"/>
  <c r="BG35" i="1"/>
  <c r="BE35" i="1"/>
  <c r="AQ35" i="1"/>
  <c r="AP35" i="1"/>
  <c r="AX35" i="1" s="1"/>
  <c r="AL35" i="1"/>
  <c r="AK35" i="1"/>
  <c r="AI35" i="1"/>
  <c r="AH35" i="1"/>
  <c r="AG35" i="1"/>
  <c r="AF35" i="1"/>
  <c r="AE35" i="1"/>
  <c r="AA35" i="1"/>
  <c r="M35" i="1"/>
  <c r="BX34" i="1"/>
  <c r="BK34" i="1"/>
  <c r="BE34" i="1"/>
  <c r="AQ34" i="1"/>
  <c r="AY34" i="1" s="1"/>
  <c r="AP34" i="1"/>
  <c r="BI34" i="1" s="1"/>
  <c r="AL34" i="1"/>
  <c r="AK34" i="1"/>
  <c r="AI34" i="1"/>
  <c r="AH34" i="1"/>
  <c r="AG34" i="1"/>
  <c r="AF34" i="1"/>
  <c r="AE34" i="1"/>
  <c r="AC34" i="1"/>
  <c r="AA34" i="1"/>
  <c r="BG34" i="1"/>
  <c r="M34" i="1"/>
  <c r="AM34" i="1" s="1"/>
  <c r="BX33" i="1"/>
  <c r="BK33" i="1"/>
  <c r="BE33" i="1"/>
  <c r="AQ33" i="1"/>
  <c r="BJ33" i="1" s="1"/>
  <c r="AD33" i="1" s="1"/>
  <c r="AP33" i="1"/>
  <c r="AX33" i="1" s="1"/>
  <c r="AL33" i="1"/>
  <c r="AK33" i="1"/>
  <c r="AI33" i="1"/>
  <c r="AH33" i="1"/>
  <c r="AG33" i="1"/>
  <c r="AF33" i="1"/>
  <c r="AE33" i="1"/>
  <c r="AA33" i="1"/>
  <c r="BG33" i="1"/>
  <c r="M33" i="1"/>
  <c r="K33" i="1"/>
  <c r="BX32" i="1"/>
  <c r="BK32" i="1"/>
  <c r="BE32" i="1"/>
  <c r="AQ32" i="1"/>
  <c r="AY32" i="1" s="1"/>
  <c r="AP32" i="1"/>
  <c r="K32" i="1" s="1"/>
  <c r="AL32" i="1"/>
  <c r="AK32" i="1"/>
  <c r="AI32" i="1"/>
  <c r="AH32" i="1"/>
  <c r="AG32" i="1"/>
  <c r="AF32" i="1"/>
  <c r="AE32" i="1"/>
  <c r="AA32" i="1"/>
  <c r="M32" i="1"/>
  <c r="AM32" i="1" s="1"/>
  <c r="BX30" i="1"/>
  <c r="BK30" i="1"/>
  <c r="BI30" i="1"/>
  <c r="BE30" i="1"/>
  <c r="AQ30" i="1"/>
  <c r="AY30" i="1" s="1"/>
  <c r="BD30" i="1" s="1"/>
  <c r="AP30" i="1"/>
  <c r="AX30" i="1" s="1"/>
  <c r="AL30" i="1"/>
  <c r="AU29" i="1" s="1"/>
  <c r="AK30" i="1"/>
  <c r="AT29" i="1" s="1"/>
  <c r="AI30" i="1"/>
  <c r="AH30" i="1"/>
  <c r="AG30" i="1"/>
  <c r="AF30" i="1"/>
  <c r="AE30" i="1"/>
  <c r="AC30" i="1"/>
  <c r="AA30" i="1"/>
  <c r="BG30" i="1"/>
  <c r="M30" i="1"/>
  <c r="M29" i="1" s="1"/>
  <c r="BX28" i="1"/>
  <c r="BK28" i="1"/>
  <c r="BE28" i="1"/>
  <c r="AQ28" i="1"/>
  <c r="L28" i="1" s="1"/>
  <c r="L27" i="1" s="1"/>
  <c r="AP28" i="1"/>
  <c r="AX28" i="1" s="1"/>
  <c r="AL28" i="1"/>
  <c r="AU27" i="1" s="1"/>
  <c r="AK28" i="1"/>
  <c r="AT27" i="1" s="1"/>
  <c r="AI28" i="1"/>
  <c r="AH28" i="1"/>
  <c r="AG28" i="1"/>
  <c r="AF28" i="1"/>
  <c r="AE28" i="1"/>
  <c r="AA28" i="1"/>
  <c r="BG28" i="1"/>
  <c r="M28" i="1"/>
  <c r="AM28" i="1" s="1"/>
  <c r="AV27" i="1" s="1"/>
  <c r="BX26" i="1"/>
  <c r="BK26" i="1"/>
  <c r="BE26" i="1"/>
  <c r="AQ26" i="1"/>
  <c r="AY26" i="1" s="1"/>
  <c r="AP26" i="1"/>
  <c r="AX26" i="1" s="1"/>
  <c r="AL26" i="1"/>
  <c r="AK26" i="1"/>
  <c r="AI26" i="1"/>
  <c r="AH26" i="1"/>
  <c r="AG26" i="1"/>
  <c r="AF26" i="1"/>
  <c r="AE26" i="1"/>
  <c r="AA26" i="1"/>
  <c r="BG26" i="1"/>
  <c r="M26" i="1"/>
  <c r="N26" i="1" s="1"/>
  <c r="BX25" i="1"/>
  <c r="BK25" i="1"/>
  <c r="BE25" i="1"/>
  <c r="AQ25" i="1"/>
  <c r="BJ25" i="1" s="1"/>
  <c r="AD25" i="1" s="1"/>
  <c r="AP25" i="1"/>
  <c r="AL25" i="1"/>
  <c r="AK25" i="1"/>
  <c r="AI25" i="1"/>
  <c r="AH25" i="1"/>
  <c r="AG25" i="1"/>
  <c r="AF25" i="1"/>
  <c r="AE25" i="1"/>
  <c r="AA25" i="1"/>
  <c r="BG25" i="1"/>
  <c r="M25" i="1"/>
  <c r="AM25" i="1" s="1"/>
  <c r="BX24" i="1"/>
  <c r="BK24" i="1"/>
  <c r="BE24" i="1"/>
  <c r="AQ24" i="1"/>
  <c r="AY24" i="1" s="1"/>
  <c r="AP24" i="1"/>
  <c r="AX24" i="1" s="1"/>
  <c r="BD24" i="1" s="1"/>
  <c r="AM24" i="1"/>
  <c r="AL24" i="1"/>
  <c r="AK24" i="1"/>
  <c r="AI24" i="1"/>
  <c r="AH24" i="1"/>
  <c r="AG24" i="1"/>
  <c r="AF24" i="1"/>
  <c r="AE24" i="1"/>
  <c r="AA24" i="1"/>
  <c r="BG24" i="1"/>
  <c r="M24" i="1"/>
  <c r="BX23" i="1"/>
  <c r="BK23" i="1"/>
  <c r="BE23" i="1"/>
  <c r="AQ23" i="1"/>
  <c r="BJ23" i="1" s="1"/>
  <c r="AD23" i="1" s="1"/>
  <c r="AP23" i="1"/>
  <c r="BI23" i="1" s="1"/>
  <c r="AC23" i="1" s="1"/>
  <c r="AL23" i="1"/>
  <c r="AK23" i="1"/>
  <c r="AI23" i="1"/>
  <c r="AH23" i="1"/>
  <c r="AG23" i="1"/>
  <c r="AF23" i="1"/>
  <c r="AE23" i="1"/>
  <c r="AA23" i="1"/>
  <c r="BG23" i="1"/>
  <c r="M23" i="1"/>
  <c r="BX22" i="1"/>
  <c r="BK22" i="1"/>
  <c r="BI22" i="1"/>
  <c r="AC22" i="1" s="1"/>
  <c r="BE22" i="1"/>
  <c r="AQ22" i="1"/>
  <c r="BJ22" i="1" s="1"/>
  <c r="AD22" i="1" s="1"/>
  <c r="AP22" i="1"/>
  <c r="AX22" i="1" s="1"/>
  <c r="AL22" i="1"/>
  <c r="AK22" i="1"/>
  <c r="AI22" i="1"/>
  <c r="AH22" i="1"/>
  <c r="AG22" i="1"/>
  <c r="AF22" i="1"/>
  <c r="AE22" i="1"/>
  <c r="AA22" i="1"/>
  <c r="BG22" i="1"/>
  <c r="M22" i="1"/>
  <c r="K22" i="1"/>
  <c r="BX20" i="1"/>
  <c r="BK20" i="1"/>
  <c r="BE20" i="1"/>
  <c r="AQ20" i="1"/>
  <c r="BJ20" i="1" s="1"/>
  <c r="AD20" i="1" s="1"/>
  <c r="AP20" i="1"/>
  <c r="K20" i="1" s="1"/>
  <c r="AL20" i="1"/>
  <c r="AK20" i="1"/>
  <c r="AI20" i="1"/>
  <c r="AH20" i="1"/>
  <c r="AG20" i="1"/>
  <c r="AF20" i="1"/>
  <c r="AE20" i="1"/>
  <c r="AA20" i="1"/>
  <c r="BG20" i="1"/>
  <c r="M20" i="1"/>
  <c r="BX19" i="1"/>
  <c r="BK19" i="1"/>
  <c r="BJ19" i="1"/>
  <c r="AD19" i="1" s="1"/>
  <c r="BI19" i="1"/>
  <c r="AC19" i="1" s="1"/>
  <c r="BE19" i="1"/>
  <c r="AQ19" i="1"/>
  <c r="AY19" i="1" s="1"/>
  <c r="AP19" i="1"/>
  <c r="AX19" i="1" s="1"/>
  <c r="AW19" i="1" s="1"/>
  <c r="AL19" i="1"/>
  <c r="AU18" i="1" s="1"/>
  <c r="AK19" i="1"/>
  <c r="AI19" i="1"/>
  <c r="AH19" i="1"/>
  <c r="AG19" i="1"/>
  <c r="AF19" i="1"/>
  <c r="AE19" i="1"/>
  <c r="AA19" i="1"/>
  <c r="M19" i="1"/>
  <c r="N19" i="1" s="1"/>
  <c r="BX17" i="1"/>
  <c r="BK17" i="1"/>
  <c r="BG17" i="1"/>
  <c r="BE17" i="1"/>
  <c r="AQ17" i="1"/>
  <c r="AY17" i="1" s="1"/>
  <c r="AP17" i="1"/>
  <c r="AX17" i="1" s="1"/>
  <c r="AL17" i="1"/>
  <c r="AK17" i="1"/>
  <c r="AI17" i="1"/>
  <c r="AH17" i="1"/>
  <c r="AG17" i="1"/>
  <c r="AF17" i="1"/>
  <c r="AE17" i="1"/>
  <c r="AA17" i="1"/>
  <c r="M17" i="1"/>
  <c r="BX16" i="1"/>
  <c r="BK16" i="1"/>
  <c r="BE16" i="1"/>
  <c r="AQ16" i="1"/>
  <c r="BJ16" i="1" s="1"/>
  <c r="AD16" i="1" s="1"/>
  <c r="AP16" i="1"/>
  <c r="BI16" i="1" s="1"/>
  <c r="AC16" i="1" s="1"/>
  <c r="AL16" i="1"/>
  <c r="AK16" i="1"/>
  <c r="AT15" i="1" s="1"/>
  <c r="AI16" i="1"/>
  <c r="AH16" i="1"/>
  <c r="AG16" i="1"/>
  <c r="AF16" i="1"/>
  <c r="AE16" i="1"/>
  <c r="AA16" i="1"/>
  <c r="BG16" i="1"/>
  <c r="M16" i="1"/>
  <c r="AM16" i="1" s="1"/>
  <c r="BX14" i="1"/>
  <c r="BK14" i="1"/>
  <c r="BI14" i="1"/>
  <c r="AC14" i="1" s="1"/>
  <c r="BG14" i="1"/>
  <c r="BE14" i="1"/>
  <c r="AQ14" i="1"/>
  <c r="AY14" i="1" s="1"/>
  <c r="AP14" i="1"/>
  <c r="AX14" i="1" s="1"/>
  <c r="AL14" i="1"/>
  <c r="AK14" i="1"/>
  <c r="AI14" i="1"/>
  <c r="AH14" i="1"/>
  <c r="AG14" i="1"/>
  <c r="AF14" i="1"/>
  <c r="AE14" i="1"/>
  <c r="AA14" i="1"/>
  <c r="M14" i="1"/>
  <c r="AM14" i="1" s="1"/>
  <c r="BX13" i="1"/>
  <c r="BK13" i="1"/>
  <c r="BE13" i="1"/>
  <c r="AQ13" i="1"/>
  <c r="BJ13" i="1" s="1"/>
  <c r="AD13" i="1" s="1"/>
  <c r="AP13" i="1"/>
  <c r="K13" i="1" s="1"/>
  <c r="AL13" i="1"/>
  <c r="AK13" i="1"/>
  <c r="AI13" i="1"/>
  <c r="AH13" i="1"/>
  <c r="AG13" i="1"/>
  <c r="AF13" i="1"/>
  <c r="AE13" i="1"/>
  <c r="AA13" i="1"/>
  <c r="BG13" i="1"/>
  <c r="M13" i="1"/>
  <c r="AM13" i="1" s="1"/>
  <c r="AV1" i="1"/>
  <c r="AU1" i="1"/>
  <c r="AT1" i="1"/>
  <c r="BD26" i="1" l="1"/>
  <c r="N35" i="1"/>
  <c r="BJ14" i="1"/>
  <c r="AD14" i="1" s="1"/>
  <c r="AU15" i="1"/>
  <c r="L32" i="1"/>
  <c r="AX52" i="1"/>
  <c r="AW52" i="1" s="1"/>
  <c r="AM64" i="1"/>
  <c r="AX54" i="1"/>
  <c r="AW61" i="1"/>
  <c r="K49" i="1"/>
  <c r="BJ52" i="1"/>
  <c r="AU51" i="1"/>
  <c r="N62" i="1"/>
  <c r="AX16" i="1"/>
  <c r="N24" i="1"/>
  <c r="AM38" i="1"/>
  <c r="K46" i="1"/>
  <c r="N60" i="1"/>
  <c r="N57" i="1" s="1"/>
  <c r="N56" i="1" s="1"/>
  <c r="L22" i="1"/>
  <c r="AT18" i="1"/>
  <c r="AW38" i="1"/>
  <c r="N46" i="1"/>
  <c r="AX55" i="1"/>
  <c r="BD55" i="1" s="1"/>
  <c r="K59" i="1"/>
  <c r="AY60" i="1"/>
  <c r="BJ61" i="1"/>
  <c r="AY22" i="1"/>
  <c r="BD22" i="1" s="1"/>
  <c r="AT31" i="1"/>
  <c r="AU36" i="1"/>
  <c r="AT47" i="1"/>
  <c r="AM26" i="1"/>
  <c r="AU31" i="1"/>
  <c r="K52" i="1"/>
  <c r="AY54" i="1"/>
  <c r="AW54" i="1" s="1"/>
  <c r="L13" i="1"/>
  <c r="AY13" i="1"/>
  <c r="L16" i="1"/>
  <c r="AY20" i="1"/>
  <c r="AX23" i="1"/>
  <c r="AW26" i="1"/>
  <c r="M27" i="1"/>
  <c r="BI28" i="1"/>
  <c r="AC28" i="1" s="1"/>
  <c r="AM35" i="1"/>
  <c r="AT43" i="1"/>
  <c r="L46" i="1"/>
  <c r="BJ46" i="1"/>
  <c r="AD46" i="1" s="1"/>
  <c r="AU47" i="1"/>
  <c r="BI55" i="1"/>
  <c r="AY59" i="1"/>
  <c r="AW59" i="1" s="1"/>
  <c r="L63" i="1"/>
  <c r="AY28" i="1"/>
  <c r="AX13" i="1"/>
  <c r="BD38" i="1"/>
  <c r="AM19" i="1"/>
  <c r="BI38" i="1"/>
  <c r="AC38" i="1" s="1"/>
  <c r="AX48" i="1"/>
  <c r="BJ54" i="1"/>
  <c r="BJ17" i="1"/>
  <c r="AD17" i="1" s="1"/>
  <c r="L20" i="1"/>
  <c r="BI20" i="1"/>
  <c r="AC20" i="1" s="1"/>
  <c r="K23" i="1"/>
  <c r="BI32" i="1"/>
  <c r="AC32" i="1" s="1"/>
  <c r="AT36" i="1"/>
  <c r="BJ38" i="1"/>
  <c r="AD38" i="1" s="1"/>
  <c r="AT57" i="1"/>
  <c r="AX62" i="1"/>
  <c r="BJ63" i="1"/>
  <c r="AY16" i="1"/>
  <c r="BD16" i="1" s="1"/>
  <c r="BI17" i="1"/>
  <c r="AC17" i="1" s="1"/>
  <c r="BJ28" i="1"/>
  <c r="AD28" i="1" s="1"/>
  <c r="BJ30" i="1"/>
  <c r="AD30" i="1" s="1"/>
  <c r="K47" i="1"/>
  <c r="BD59" i="1"/>
  <c r="AT12" i="1"/>
  <c r="BI13" i="1"/>
  <c r="AC13" i="1" s="1"/>
  <c r="L23" i="1"/>
  <c r="BI26" i="1"/>
  <c r="AC26" i="1" s="1"/>
  <c r="BJ32" i="1"/>
  <c r="AD32" i="1" s="1"/>
  <c r="AX42" i="1"/>
  <c r="AM46" i="1"/>
  <c r="K48" i="1"/>
  <c r="BJ53" i="1"/>
  <c r="AM54" i="1"/>
  <c r="AM60" i="1"/>
  <c r="K62" i="1"/>
  <c r="AX20" i="1"/>
  <c r="AW20" i="1" s="1"/>
  <c r="L30" i="1"/>
  <c r="L29" i="1" s="1"/>
  <c r="AX41" i="1"/>
  <c r="K41" i="1"/>
  <c r="N13" i="1"/>
  <c r="BD19" i="1"/>
  <c r="BJ26" i="1"/>
  <c r="AD26" i="1" s="1"/>
  <c r="AW28" i="1"/>
  <c r="AW30" i="1"/>
  <c r="AY42" i="1"/>
  <c r="AW42" i="1" s="1"/>
  <c r="BD46" i="1"/>
  <c r="N63" i="1"/>
  <c r="AM58" i="1"/>
  <c r="AY44" i="1"/>
  <c r="L44" i="1"/>
  <c r="L43" i="1" s="1"/>
  <c r="K40" i="1"/>
  <c r="AY41" i="1"/>
  <c r="L41" i="1"/>
  <c r="L40" i="1" s="1"/>
  <c r="AX39" i="1"/>
  <c r="AW39" i="1" s="1"/>
  <c r="AY39" i="1"/>
  <c r="BD39" i="1" s="1"/>
  <c r="L39" i="1"/>
  <c r="BI39" i="1"/>
  <c r="AC39" i="1" s="1"/>
  <c r="AX34" i="1"/>
  <c r="AW34" i="1" s="1"/>
  <c r="K34" i="1"/>
  <c r="C19" i="2"/>
  <c r="AX32" i="1"/>
  <c r="AW22" i="1"/>
  <c r="C21" i="2"/>
  <c r="BD17" i="1"/>
  <c r="N16" i="1"/>
  <c r="AW16" i="1"/>
  <c r="C20" i="2"/>
  <c r="BD14" i="1"/>
  <c r="AV12" i="1"/>
  <c r="M15" i="1"/>
  <c r="N17" i="1"/>
  <c r="AM20" i="1"/>
  <c r="M18" i="1"/>
  <c r="N33" i="1"/>
  <c r="AM33" i="1"/>
  <c r="AV31" i="1" s="1"/>
  <c r="BD49" i="1"/>
  <c r="N20" i="1"/>
  <c r="N18" i="1" s="1"/>
  <c r="BJ49" i="1"/>
  <c r="AD49" i="1" s="1"/>
  <c r="AY49" i="1"/>
  <c r="F29" i="3"/>
  <c r="C28" i="2"/>
  <c r="F28" i="2" s="1"/>
  <c r="BG19" i="1"/>
  <c r="AW49" i="1"/>
  <c r="K53" i="1"/>
  <c r="K51" i="1" s="1"/>
  <c r="AX53" i="1"/>
  <c r="BD63" i="1"/>
  <c r="AW63" i="1"/>
  <c r="K24" i="1"/>
  <c r="N44" i="1"/>
  <c r="AM44" i="1"/>
  <c r="M43" i="1"/>
  <c r="AT21" i="1"/>
  <c r="K25" i="1"/>
  <c r="AX25" i="1"/>
  <c r="K45" i="1"/>
  <c r="K43" i="1" s="1"/>
  <c r="BD60" i="1"/>
  <c r="AW60" i="1"/>
  <c r="BD61" i="1"/>
  <c r="AW14" i="1"/>
  <c r="AV18" i="1"/>
  <c r="AY33" i="1"/>
  <c r="AY37" i="1"/>
  <c r="L37" i="1"/>
  <c r="N41" i="1"/>
  <c r="AM41" i="1"/>
  <c r="AX44" i="1"/>
  <c r="BI44" i="1"/>
  <c r="AC44" i="1" s="1"/>
  <c r="L49" i="1"/>
  <c r="K60" i="1"/>
  <c r="AY62" i="1"/>
  <c r="AW62" i="1" s="1"/>
  <c r="L14" i="1"/>
  <c r="L12" i="1" s="1"/>
  <c r="N28" i="1"/>
  <c r="N27" i="1" s="1"/>
  <c r="N30" i="1"/>
  <c r="N29" i="1" s="1"/>
  <c r="AM30" i="1"/>
  <c r="AV29" i="1" s="1"/>
  <c r="M31" i="1"/>
  <c r="L35" i="1"/>
  <c r="AY35" i="1"/>
  <c r="AW35" i="1" s="1"/>
  <c r="BI53" i="1"/>
  <c r="K58" i="1"/>
  <c r="BI63" i="1"/>
  <c r="F22" i="2"/>
  <c r="C27" i="2"/>
  <c r="AM23" i="1"/>
  <c r="N23" i="1"/>
  <c r="AM48" i="1"/>
  <c r="M47" i="1"/>
  <c r="N48" i="1"/>
  <c r="N32" i="1"/>
  <c r="AM39" i="1"/>
  <c r="AV36" i="1" s="1"/>
  <c r="M36" i="1"/>
  <c r="AY45" i="1"/>
  <c r="BJ45" i="1"/>
  <c r="AD45" i="1" s="1"/>
  <c r="BI50" i="1"/>
  <c r="AX50" i="1"/>
  <c r="AM17" i="1"/>
  <c r="AV15" i="1" s="1"/>
  <c r="N22" i="1"/>
  <c r="AM22" i="1"/>
  <c r="AV21" i="1" s="1"/>
  <c r="AW24" i="1"/>
  <c r="BD28" i="1"/>
  <c r="BG32" i="1"/>
  <c r="L34" i="1"/>
  <c r="N39" i="1"/>
  <c r="AM42" i="1"/>
  <c r="N42" i="1"/>
  <c r="AY50" i="1"/>
  <c r="L50" i="1"/>
  <c r="K63" i="1"/>
  <c r="AU12" i="1"/>
  <c r="L24" i="1"/>
  <c r="BJ34" i="1"/>
  <c r="AD34" i="1" s="1"/>
  <c r="K37" i="1"/>
  <c r="AX37" i="1"/>
  <c r="AX45" i="1"/>
  <c r="AY48" i="1"/>
  <c r="AW48" i="1" s="1"/>
  <c r="BJ48" i="1"/>
  <c r="AD48" i="1" s="1"/>
  <c r="AT51" i="1"/>
  <c r="N55" i="1"/>
  <c r="K14" i="1"/>
  <c r="K12" i="1" s="1"/>
  <c r="AU21" i="1"/>
  <c r="BI24" i="1"/>
  <c r="AC24" i="1" s="1"/>
  <c r="AY25" i="1"/>
  <c r="L25" i="1"/>
  <c r="BD35" i="1"/>
  <c r="AY58" i="1"/>
  <c r="AW58" i="1" s="1"/>
  <c r="L58" i="1"/>
  <c r="L62" i="1"/>
  <c r="K17" i="1"/>
  <c r="AW17" i="1"/>
  <c r="BJ24" i="1"/>
  <c r="AD24" i="1" s="1"/>
  <c r="M12" i="1"/>
  <c r="N14" i="1"/>
  <c r="N12" i="1" s="1"/>
  <c r="L17" i="1"/>
  <c r="L15" i="1" s="1"/>
  <c r="BD20" i="1"/>
  <c r="M21" i="1"/>
  <c r="AY23" i="1"/>
  <c r="AW23" i="1" s="1"/>
  <c r="BI25" i="1"/>
  <c r="AC25" i="1" s="1"/>
  <c r="L33" i="1"/>
  <c r="K35" i="1"/>
  <c r="BI37" i="1"/>
  <c r="AC37" i="1" s="1"/>
  <c r="BI58" i="1"/>
  <c r="M51" i="1"/>
  <c r="L53" i="1"/>
  <c r="L51" i="1" s="1"/>
  <c r="I27" i="3"/>
  <c r="C16" i="2"/>
  <c r="K16" i="1"/>
  <c r="K26" i="1"/>
  <c r="N34" i="1"/>
  <c r="K38" i="1"/>
  <c r="N45" i="1"/>
  <c r="N50" i="1"/>
  <c r="K61" i="1"/>
  <c r="I22" i="2"/>
  <c r="K19" i="1"/>
  <c r="K18" i="1" s="1"/>
  <c r="C17" i="2"/>
  <c r="L19" i="1"/>
  <c r="L26" i="1"/>
  <c r="K28" i="1"/>
  <c r="K27" i="1" s="1"/>
  <c r="K30" i="1"/>
  <c r="K29" i="1" s="1"/>
  <c r="BI33" i="1"/>
  <c r="AC33" i="1" s="1"/>
  <c r="L38" i="1"/>
  <c r="BG49" i="1"/>
  <c r="N53" i="1"/>
  <c r="N51" i="1" s="1"/>
  <c r="BJ55" i="1"/>
  <c r="M57" i="1"/>
  <c r="M56" i="1" s="1"/>
  <c r="L61" i="1"/>
  <c r="F35" i="3"/>
  <c r="I35" i="3" s="1"/>
  <c r="I45" i="3" s="1"/>
  <c r="I24" i="2" s="1"/>
  <c r="C18" i="2"/>
  <c r="N25" i="1"/>
  <c r="N37" i="1"/>
  <c r="AM49" i="1"/>
  <c r="AM52" i="1"/>
  <c r="AU57" i="1"/>
  <c r="AX64" i="1"/>
  <c r="AY64" i="1"/>
  <c r="BI46" i="1"/>
  <c r="AC46" i="1" s="1"/>
  <c r="BI49" i="1"/>
  <c r="AC49" i="1" s="1"/>
  <c r="BD48" i="1" l="1"/>
  <c r="BD42" i="1"/>
  <c r="BD54" i="1"/>
  <c r="AV51" i="1"/>
  <c r="L47" i="1"/>
  <c r="N36" i="1"/>
  <c r="AV57" i="1"/>
  <c r="N31" i="1"/>
  <c r="L18" i="1"/>
  <c r="K36" i="1"/>
  <c r="AW55" i="1"/>
  <c r="BD52" i="1"/>
  <c r="N47" i="1"/>
  <c r="L36" i="1"/>
  <c r="K21" i="1"/>
  <c r="N15" i="1"/>
  <c r="BD58" i="1"/>
  <c r="AW13" i="1"/>
  <c r="BD13" i="1"/>
  <c r="K31" i="1"/>
  <c r="L21" i="1"/>
  <c r="AV43" i="1"/>
  <c r="BD34" i="1"/>
  <c r="L31" i="1"/>
  <c r="BD41" i="1"/>
  <c r="AW41" i="1"/>
  <c r="C15" i="2"/>
  <c r="C14" i="2"/>
  <c r="C22" i="2" s="1"/>
  <c r="AW32" i="1"/>
  <c r="BD32" i="1"/>
  <c r="M65" i="1"/>
  <c r="BD37" i="1"/>
  <c r="AW37" i="1"/>
  <c r="N21" i="1"/>
  <c r="N43" i="1"/>
  <c r="AW33" i="1"/>
  <c r="BD33" i="1"/>
  <c r="C29" i="2"/>
  <c r="F29" i="2" s="1"/>
  <c r="K15" i="1"/>
  <c r="AW50" i="1"/>
  <c r="BD50" i="1"/>
  <c r="BD25" i="1"/>
  <c r="AW25" i="1"/>
  <c r="BD64" i="1"/>
  <c r="AW64" i="1"/>
  <c r="BD44" i="1"/>
  <c r="AW44" i="1"/>
  <c r="BD53" i="1"/>
  <c r="AW53" i="1"/>
  <c r="L57" i="1"/>
  <c r="L56" i="1" s="1"/>
  <c r="AV47" i="1"/>
  <c r="K57" i="1"/>
  <c r="K56" i="1" s="1"/>
  <c r="AV40" i="1"/>
  <c r="BD62" i="1"/>
  <c r="BD45" i="1"/>
  <c r="AW45" i="1"/>
  <c r="BD23" i="1"/>
  <c r="N40" i="1"/>
  <c r="N65" i="1" l="1"/>
  <c r="I28" i="2"/>
  <c r="I29" i="2" s="1"/>
</calcChain>
</file>

<file path=xl/sharedStrings.xml><?xml version="1.0" encoding="utf-8"?>
<sst xmlns="http://schemas.openxmlformats.org/spreadsheetml/2006/main" count="802" uniqueCount="281">
  <si>
    <t>Stavební rozpočet</t>
  </si>
  <si>
    <t>Název stavby:</t>
  </si>
  <si>
    <t>Obnova povrchu parkoviště u budovy OÚ Psáry</t>
  </si>
  <si>
    <t>Doba výstavby:</t>
  </si>
  <si>
    <t xml:space="preserve"> </t>
  </si>
  <si>
    <t>Objednatel:</t>
  </si>
  <si>
    <t>Obec Psáry</t>
  </si>
  <si>
    <t>Druh stavby:</t>
  </si>
  <si>
    <t>Začátek výstavby:</t>
  </si>
  <si>
    <t>Projektant:</t>
  </si>
  <si>
    <t>All Plan Projekt s.r.o.</t>
  </si>
  <si>
    <t>Lokalita:</t>
  </si>
  <si>
    <t>Psáry, Dolní Jirčany</t>
  </si>
  <si>
    <t>Konec výstavby:</t>
  </si>
  <si>
    <t>Zhotovitel:</t>
  </si>
  <si>
    <t>JKSO:</t>
  </si>
  <si>
    <t>Zpracováno dne:</t>
  </si>
  <si>
    <t>Zpracoval:</t>
  </si>
  <si>
    <t> </t>
  </si>
  <si>
    <t>Č</t>
  </si>
  <si>
    <t>Objekt</t>
  </si>
  <si>
    <t>Kód</t>
  </si>
  <si>
    <t>Zkrácený popis</t>
  </si>
  <si>
    <t>MJ</t>
  </si>
  <si>
    <t>Množství</t>
  </si>
  <si>
    <t>Cena/MJ</t>
  </si>
  <si>
    <t>Sazba DPH</t>
  </si>
  <si>
    <t>Náklady (Kč)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</si>
  <si>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</si>
  <si>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</si>
  <si>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</si>
  <si>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</si>
  <si>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</si>
  <si>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</si>
  <si>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</si>
  <si>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</si>
  <si>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Celkem vč. DPH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</si>
  <si>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</si>
  <si>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</si>
  <si>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</si>
  <si>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</si>
  <si>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</si>
  <si>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</si>
  <si>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</si>
  <si>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</si>
  <si>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</si>
  <si>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</si>
  <si>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</si>
  <si>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</si>
  <si>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</si>
  <si>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11</t>
  </si>
  <si>
    <t>Přípravné a přidružené práce</t>
  </si>
  <si>
    <t>1</t>
  </si>
  <si>
    <t>113107620R00</t>
  </si>
  <si>
    <t>Odstranění podkladu nad 50 m2,kam.drcené tl.20 cm</t>
  </si>
  <si>
    <t>m2</t>
  </si>
  <si>
    <t>11_</t>
  </si>
  <si>
    <t>1_</t>
  </si>
  <si>
    <t>_</t>
  </si>
  <si>
    <t>2</t>
  </si>
  <si>
    <t>113108310R00</t>
  </si>
  <si>
    <t>Odstranění asfaltové vrstvy pl. do 50 m2, tl.10 cm</t>
  </si>
  <si>
    <t>12</t>
  </si>
  <si>
    <t>Odkopávky a prokopávky</t>
  </si>
  <si>
    <t>3</t>
  </si>
  <si>
    <t>122201101R00</t>
  </si>
  <si>
    <t>Odkopávky nezapažené v hor. 3 do 100 m3</t>
  </si>
  <si>
    <t>m3</t>
  </si>
  <si>
    <t>12_</t>
  </si>
  <si>
    <t>4</t>
  </si>
  <si>
    <t>122201109R00</t>
  </si>
  <si>
    <t>Příplatek za lepivost - odkopávky v hor. 3</t>
  </si>
  <si>
    <t>13</t>
  </si>
  <si>
    <t>Hloubené vykopávky</t>
  </si>
  <si>
    <t>5</t>
  </si>
  <si>
    <t>132301110R00</t>
  </si>
  <si>
    <t>Hloubení rýh š.do 60 cm v hor.4 do 50 m3,STROJNĚ</t>
  </si>
  <si>
    <t>13_</t>
  </si>
  <si>
    <t>6</t>
  </si>
  <si>
    <t>132301119R00</t>
  </si>
  <si>
    <t>Přípl.za lepivost,hloubení rýh 60 cm,hor.4,STROJNĚ</t>
  </si>
  <si>
    <t>16</t>
  </si>
  <si>
    <t>Přemístění výkopku</t>
  </si>
  <si>
    <t>7</t>
  </si>
  <si>
    <t>162201101R00</t>
  </si>
  <si>
    <t>Vodorovné přemístění výkopku z hor.1-4 do 20 m</t>
  </si>
  <si>
    <t>16_</t>
  </si>
  <si>
    <t>8</t>
  </si>
  <si>
    <t>162701105R00</t>
  </si>
  <si>
    <t>Vodorovné přemístění výkopku z hor.1-4 do 10000 m</t>
  </si>
  <si>
    <t>9</t>
  </si>
  <si>
    <t>162701109R00</t>
  </si>
  <si>
    <t>Příplatek k vod. přemístění hor.1-4 za další 1 km</t>
  </si>
  <si>
    <t>10</t>
  </si>
  <si>
    <t>167101101R00</t>
  </si>
  <si>
    <t>Nakládání výkopku z hor. 1 ÷ 4 v množství do 100 m3</t>
  </si>
  <si>
    <t>199000002R00</t>
  </si>
  <si>
    <t>Poplatek za skládku horniny 1- 4, č. dle katal. odpadů 17 05 04</t>
  </si>
  <si>
    <t>17</t>
  </si>
  <si>
    <t>Konstrukce ze zemin</t>
  </si>
  <si>
    <t>174101102R00</t>
  </si>
  <si>
    <t>Zásyp ruční se zhutněním</t>
  </si>
  <si>
    <t>17_</t>
  </si>
  <si>
    <t>21</t>
  </si>
  <si>
    <t>Úprava podloží a základové spáry</t>
  </si>
  <si>
    <t>215901101RT5</t>
  </si>
  <si>
    <t>Zhutnění podloží z hornin nesoudržných do 92% PS</t>
  </si>
  <si>
    <t>21_</t>
  </si>
  <si>
    <t>2_</t>
  </si>
  <si>
    <t>27</t>
  </si>
  <si>
    <t>Základy</t>
  </si>
  <si>
    <t>14</t>
  </si>
  <si>
    <t>271531114R00</t>
  </si>
  <si>
    <t>Polštář základu z kameniva drceného 8-16 mm</t>
  </si>
  <si>
    <t>27_</t>
  </si>
  <si>
    <t>15</t>
  </si>
  <si>
    <t>274313611R00</t>
  </si>
  <si>
    <t>Beton základových pasů prostý C 16/20</t>
  </si>
  <si>
    <t>274351215R00</t>
  </si>
  <si>
    <t>Bednění stěn základových pasů - zřízení</t>
  </si>
  <si>
    <t>274351216R00</t>
  </si>
  <si>
    <t>Bednění stěn základových pasů - odstranění</t>
  </si>
  <si>
    <t>32</t>
  </si>
  <si>
    <t>Zdi přehradní a opěrné</t>
  </si>
  <si>
    <t>18</t>
  </si>
  <si>
    <t>327111111R00</t>
  </si>
  <si>
    <t>Osazení svahových tvárnic, hmotnosti do 30 kg</t>
  </si>
  <si>
    <t>32_</t>
  </si>
  <si>
    <t>3_</t>
  </si>
  <si>
    <t>19</t>
  </si>
  <si>
    <t>592284000</t>
  </si>
  <si>
    <t>Tvarovka svahová přírodní BEST LARGO</t>
  </si>
  <si>
    <t>kus</t>
  </si>
  <si>
    <t>20</t>
  </si>
  <si>
    <t>327111211R00</t>
  </si>
  <si>
    <t>Zasypání svahových tvárnic se zhutněním</t>
  </si>
  <si>
    <t>56</t>
  </si>
  <si>
    <t>Podkladní vrstvy komunikací, letišť a ploch</t>
  </si>
  <si>
    <t>564782111R00</t>
  </si>
  <si>
    <t>Podklad z kam.drceného 32-63 s výplň.kamen. 35 cm</t>
  </si>
  <si>
    <t>56_</t>
  </si>
  <si>
    <t>5_</t>
  </si>
  <si>
    <t>22</t>
  </si>
  <si>
    <t>564811111RT3</t>
  </si>
  <si>
    <t>Podklad ze štěrkodrti po zhutnění tloušťky 5 cm</t>
  </si>
  <si>
    <t>59</t>
  </si>
  <si>
    <t>Kryty pozemních komunikací, letišť a ploch dlážděných (předlažby)</t>
  </si>
  <si>
    <t>23</t>
  </si>
  <si>
    <t>596215040R00</t>
  </si>
  <si>
    <t>Kladení zámkové dlažby tl. 8 cm do drtě tl. 4 cm</t>
  </si>
  <si>
    <t>59_</t>
  </si>
  <si>
    <t>24</t>
  </si>
  <si>
    <t>592452655</t>
  </si>
  <si>
    <t>Dlažba BEST KLASIKO standard přírodní 200 x 100 x 80 mm</t>
  </si>
  <si>
    <t>25</t>
  </si>
  <si>
    <t>596291113R00</t>
  </si>
  <si>
    <t>Řezání zámkové dlažby tl. 80 mm</t>
  </si>
  <si>
    <t>m</t>
  </si>
  <si>
    <t>91</t>
  </si>
  <si>
    <t>Doplňující konstrukce a práce na pozemních komunikacích a zpevněných plochách</t>
  </si>
  <si>
    <t>26</t>
  </si>
  <si>
    <t>917862111R00</t>
  </si>
  <si>
    <t>Osazení stojatého obrubníku betonového, s boční opěrou, do lože z betonu C 12/15</t>
  </si>
  <si>
    <t>91_</t>
  </si>
  <si>
    <t>9_</t>
  </si>
  <si>
    <t>59217530</t>
  </si>
  <si>
    <t>Obrubník silniční BEST KERBO v. 300 x 250 x 500 mm přírodní</t>
  </si>
  <si>
    <t>28</t>
  </si>
  <si>
    <t>998223011R00</t>
  </si>
  <si>
    <t>Přesun hmot, pozemní komunikace, kryt dlážděný</t>
  </si>
  <si>
    <t>t</t>
  </si>
  <si>
    <t>S</t>
  </si>
  <si>
    <t>Přesuny sutí</t>
  </si>
  <si>
    <t>29</t>
  </si>
  <si>
    <t>979081111R00</t>
  </si>
  <si>
    <t>Odvoz suti a vybour. hmot na skládku do 1 km</t>
  </si>
  <si>
    <t>S_</t>
  </si>
  <si>
    <t>30</t>
  </si>
  <si>
    <t>979081121R00</t>
  </si>
  <si>
    <t>Příplatek k odvozu za každý další 1 km</t>
  </si>
  <si>
    <t>31</t>
  </si>
  <si>
    <t>979086112R00</t>
  </si>
  <si>
    <t>Nakládání nebo překládání suti a vybouraných hmot</t>
  </si>
  <si>
    <t>979999995R00</t>
  </si>
  <si>
    <t>Poplatek za recyklaci asfaltu, kusovost do 1600 cm2, (skup.170302)</t>
  </si>
  <si>
    <t>VORN</t>
  </si>
  <si>
    <t>Vedlejší a ostatní rozpočtové náklady</t>
  </si>
  <si>
    <t>01VRN</t>
  </si>
  <si>
    <t>Průzkumy, geodetické a projektové práce</t>
  </si>
  <si>
    <t>33</t>
  </si>
  <si>
    <t>012002VRN</t>
  </si>
  <si>
    <t>Geodetické práce</t>
  </si>
  <si>
    <t>Soubor</t>
  </si>
  <si>
    <t>99</t>
  </si>
  <si>
    <t>01VRN_</t>
  </si>
  <si>
    <t>Â _</t>
  </si>
  <si>
    <t>34</t>
  </si>
  <si>
    <t>020001VRN</t>
  </si>
  <si>
    <t>Příprava staveniště</t>
  </si>
  <si>
    <t>35</t>
  </si>
  <si>
    <t>030001VRN</t>
  </si>
  <si>
    <t>Zařízení staveniště</t>
  </si>
  <si>
    <t>36</t>
  </si>
  <si>
    <t>034002VRN</t>
  </si>
  <si>
    <t>Zabezpečení staveniště</t>
  </si>
  <si>
    <t>37</t>
  </si>
  <si>
    <t>040001VRN</t>
  </si>
  <si>
    <t>Inženýrské činnosti</t>
  </si>
  <si>
    <t>38</t>
  </si>
  <si>
    <t>065002VRN</t>
  </si>
  <si>
    <t>Mimostaveništní doprava</t>
  </si>
  <si>
    <t>39</t>
  </si>
  <si>
    <t>081002VRN</t>
  </si>
  <si>
    <t>Doprava zaměstnanců</t>
  </si>
  <si>
    <t>Celkem:</t>
  </si>
  <si>
    <t>Poznámka:</t>
  </si>
  <si>
    <t>Krycí list rozpočtu</t>
  </si>
  <si>
    <t>IČO/DIČ:</t>
  </si>
  <si>
    <t>00241580/</t>
  </si>
  <si>
    <t>03833861/</t>
  </si>
  <si>
    <t>24138258/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</si>
  <si>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</si>
  <si>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</si>
  <si>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</si>
  <si>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</si>
  <si>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</si>
  <si>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</si>
  <si>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</si>
  <si>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</si>
  <si>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</si>
  <si>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</si>
  <si>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</si>
  <si>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</si>
  <si>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</si>
  <si>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</si>
  <si>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</si>
  <si>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</si>
  <si>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</si>
  <si>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</si>
  <si>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</si>
  <si>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</si>
  <si>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</si>
  <si>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</si>
  <si>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</si>
  <si>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</si>
  <si>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</si>
  <si>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</si>
  <si>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</si>
  <si>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</si>
  <si>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</si>
  <si>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</si>
  <si>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</si>
  <si>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</si>
  <si>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</si>
  <si>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</si>
  <si>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</si>
  <si>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</si>
  <si>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</si>
  <si>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</si>
  <si>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</si>
  <si>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</si>
  <si>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</si>
  <si>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</si>
  <si>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</si>
  <si>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</si>
  <si>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</si>
  <si>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</si>
  <si>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</si>
  <si>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</si>
  <si>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</si>
  <si>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</si>
  <si>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</si>
  <si>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Finanční náklady</t>
  </si>
  <si>
    <t>Náklady na pracovníky</t>
  </si>
  <si>
    <t>Ostatní náklady</t>
  </si>
  <si>
    <t>Vlastní VORN</t>
  </si>
  <si>
    <t>Celkem VORN</t>
  </si>
  <si>
    <t>Geodetické práce, zařízení staveniště, mimostaveništní doprava</t>
  </si>
  <si>
    <t>Komunikace - opravy</t>
  </si>
  <si>
    <t>Podklad z kam.drceného 32-63 s výplň.kamen.25 cm</t>
  </si>
  <si>
    <r>
      <t xml:space="preserve">Obrubník </t>
    </r>
    <r>
      <rPr>
        <strike/>
        <sz val="10"/>
        <color rgb="FFFF0000"/>
        <rFont val="Arial"/>
        <family val="2"/>
        <charset val="238"/>
      </rPr>
      <t>silniční BEST KERBO v x</t>
    </r>
    <r>
      <rPr>
        <sz val="10"/>
        <color rgb="FF000000"/>
        <rFont val="Arial"/>
        <family val="2"/>
      </rPr>
      <t xml:space="preserve"> 100 x 250 mm přírodní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</si>
</sst>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  <charset val="1"/>
    </font>
    <font>
      <sz val="1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8"/>
      <color rgb="FF000000"/>
      <name val="Arial"/>
      <family val="2"/>
    </font>
    <font>
      <b/>
      <sz val="18"/>
      <color rgb="FF000000"/>
      <name val="Arial"/>
      <family val="2"/>
    </font>
    <font>
      <b/>
      <sz val="2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8">
    <xf numFmtId="0" fontId="0" fillId="0" borderId="0" xfId="0"/>
    <xf numFmtId="4" fontId="2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4" fontId="2" fillId="2" borderId="37" xfId="0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right" vertical="center"/>
    </xf>
    <xf numFmtId="0" fontId="2" fillId="2" borderId="38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4" fontId="3" fillId="0" borderId="40" xfId="0" applyNumberFormat="1" applyFont="1" applyBorder="1" applyAlignment="1">
      <alignment horizontal="right" vertical="center"/>
    </xf>
    <xf numFmtId="1" fontId="3" fillId="0" borderId="40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4" fontId="2" fillId="0" borderId="4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4" fontId="9" fillId="0" borderId="49" xfId="0" applyNumberFormat="1" applyFont="1" applyBorder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8" fillId="0" borderId="52" xfId="0" applyFont="1" applyBorder="1" applyAlignment="1">
      <alignment horizontal="left" vertical="center"/>
    </xf>
    <xf numFmtId="4" fontId="9" fillId="0" borderId="56" xfId="0" applyNumberFormat="1" applyFont="1" applyBorder="1" applyAlignment="1">
      <alignment horizontal="right" vertical="center"/>
    </xf>
    <xf numFmtId="0" fontId="9" fillId="0" borderId="56" xfId="0" applyFont="1" applyBorder="1" applyAlignment="1">
      <alignment horizontal="right" vertical="center"/>
    </xf>
    <xf numFmtId="4" fontId="9" fillId="0" borderId="47" xfId="0" applyNumberFormat="1" applyFont="1" applyBorder="1" applyAlignment="1">
      <alignment horizontal="right" vertical="center"/>
    </xf>
    <xf numFmtId="4" fontId="9" fillId="0" borderId="30" xfId="0" applyNumberFormat="1" applyFont="1" applyBorder="1" applyAlignment="1">
      <alignment horizontal="right" vertical="center"/>
    </xf>
    <xf numFmtId="4" fontId="8" fillId="2" borderId="46" xfId="0" applyNumberFormat="1" applyFont="1" applyFill="1" applyBorder="1" applyAlignment="1">
      <alignment horizontal="right" vertical="center"/>
    </xf>
    <xf numFmtId="4" fontId="8" fillId="2" borderId="51" xfId="0" applyNumberFormat="1" applyFont="1" applyFill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" fontId="3" fillId="0" borderId="49" xfId="0" applyNumberFormat="1" applyFont="1" applyBorder="1" applyAlignment="1">
      <alignment horizontal="right" vertical="center"/>
    </xf>
    <xf numFmtId="0" fontId="3" fillId="0" borderId="49" xfId="0" applyFont="1" applyBorder="1" applyAlignment="1">
      <alignment horizontal="left" vertical="center"/>
    </xf>
    <xf numFmtId="4" fontId="3" fillId="0" borderId="75" xfId="0" applyNumberFormat="1" applyFont="1" applyBorder="1" applyAlignment="1">
      <alignment horizontal="right" vertical="center"/>
    </xf>
    <xf numFmtId="0" fontId="3" fillId="0" borderId="75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2" fillId="0" borderId="79" xfId="0" applyFont="1" applyBorder="1" applyAlignment="1">
      <alignment horizontal="right" vertical="center"/>
    </xf>
    <xf numFmtId="4" fontId="2" fillId="0" borderId="79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3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1" fillId="0" borderId="71" xfId="0" applyFont="1" applyBorder="1" applyAlignment="1">
      <alignment horizontal="left" vertical="center"/>
    </xf>
    <xf numFmtId="0" fontId="11" fillId="2" borderId="73" xfId="0" applyFont="1" applyFill="1" applyBorder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4" fontId="11" fillId="0" borderId="6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9" fillId="0" borderId="68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2" borderId="58" xfId="0" applyFont="1" applyFill="1" applyBorder="1" applyAlignment="1">
      <alignment horizontal="left" vertical="center"/>
    </xf>
    <xf numFmtId="0" fontId="8" fillId="2" borderId="59" xfId="0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left" vertical="center"/>
    </xf>
    <xf numFmtId="0" fontId="8" fillId="2" borderId="60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4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7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4" fontId="8" fillId="0" borderId="80" xfId="0" applyNumberFormat="1" applyFont="1" applyBorder="1" applyAlignment="1">
      <alignment horizontal="right" vertical="center"/>
    </xf>
    <xf numFmtId="0" fontId="8" fillId="0" borderId="77" xfId="0" applyFont="1" applyBorder="1" applyAlignment="1">
      <alignment horizontal="right" vertical="center"/>
    </xf>
    <xf numFmtId="0" fontId="8" fillId="0" borderId="7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71525" cy="15240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1525" cy="15240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71525" cy="15240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1525" cy="15240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71525" cy="15240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1525" cy="15240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opLeftCell="A10" workbookViewId="0">
      <selection activeCell="C4" sqref="C4:D5"/>
    </sheetView>
  </sheetViews>
  <sheetFormatPr defaultColWidth="12.109375" defaultRowHeight="15" customHeight="1" x14ac:dyDescent="0.3"/>
  <cols>
    <col min="1" max="1" width="9.109375" customWidth="1"/>
    <col min="2" max="2" width="12.88671875" customWidth="1"/>
    <col min="3" max="3" width="27.109375" customWidth="1"/>
    <col min="4" max="4" width="10" customWidth="1"/>
    <col min="5" max="5" width="14" customWidth="1"/>
    <col min="6" max="6" width="27.109375" customWidth="1"/>
    <col min="7" max="7" width="9.109375" customWidth="1"/>
    <col min="8" max="8" width="12.88671875" customWidth="1"/>
    <col min="9" max="9" width="27.109375" customWidth="1"/>
  </cols>
  <sheetData>
    <row r="1" spans="1:9" ht="54.75" customHeight="1" x14ac:dyDescent="0.3">
      <c r="A1" s="119" t="s">
        <v>216</v>
      </c>
      <c r="B1" s="120"/>
      <c r="C1" s="120"/>
      <c r="D1" s="120"/>
      <c r="E1" s="120"/>
      <c r="F1" s="120"/>
      <c r="G1" s="120"/>
      <c r="H1" s="120"/>
      <c r="I1" s="120"/>
    </row>
    <row r="2" spans="1:9" ht="14.4" x14ac:dyDescent="0.3">
      <c r="A2" s="121" t="s">
        <v>1</v>
      </c>
      <c r="B2" s="122"/>
      <c r="C2" s="127" t="str">
        <f>'Stavební rozpočet'!D2</f>
        <v>Obnova povrchu parkoviště u budovy OÚ Psáry</v>
      </c>
      <c r="D2" s="128"/>
      <c r="E2" s="118" t="s">
        <v>5</v>
      </c>
      <c r="F2" s="118" t="str">
        <f>'Stavební rozpočet'!L2</f>
        <v>Obec Psáry</v>
      </c>
      <c r="G2" s="122"/>
      <c r="H2" s="118" t="s">
        <v>217</v>
      </c>
      <c r="I2" s="124" t="s">
        <v>218</v>
      </c>
    </row>
    <row r="3" spans="1:9" ht="15" customHeight="1" x14ac:dyDescent="0.3">
      <c r="A3" s="123"/>
      <c r="B3" s="79"/>
      <c r="C3" s="129"/>
      <c r="D3" s="129"/>
      <c r="E3" s="79"/>
      <c r="F3" s="79"/>
      <c r="G3" s="79"/>
      <c r="H3" s="79"/>
      <c r="I3" s="125"/>
    </row>
    <row r="4" spans="1:9" ht="14.4" x14ac:dyDescent="0.3">
      <c r="A4" s="116" t="s">
        <v>7</v>
      </c>
      <c r="B4" s="79"/>
      <c r="C4" s="78" t="str">
        <f>'Stavební rozpočet'!D4</f>
        <v>Komunikace - opravy</v>
      </c>
      <c r="D4" s="79"/>
      <c r="E4" s="78" t="s">
        <v>9</v>
      </c>
      <c r="F4" s="78" t="str">
        <f>'Stavební rozpočet'!L4</f>
        <v>All Plan Projekt s.r.o.</v>
      </c>
      <c r="G4" s="79"/>
      <c r="H4" s="78" t="s">
        <v>217</v>
      </c>
      <c r="I4" s="125" t="s">
        <v>219</v>
      </c>
    </row>
    <row r="5" spans="1:9" ht="15" customHeight="1" x14ac:dyDescent="0.3">
      <c r="A5" s="123"/>
      <c r="B5" s="79"/>
      <c r="C5" s="79"/>
      <c r="D5" s="79"/>
      <c r="E5" s="79"/>
      <c r="F5" s="79"/>
      <c r="G5" s="79"/>
      <c r="H5" s="79"/>
      <c r="I5" s="125"/>
    </row>
    <row r="6" spans="1:9" ht="14.4" x14ac:dyDescent="0.3">
      <c r="A6" s="116" t="s">
        <v>11</v>
      </c>
      <c r="B6" s="79"/>
      <c r="C6" s="78" t="str">
        <f>'Stavební rozpočet'!D6</f>
        <v>Psáry, Dolní Jirčany</v>
      </c>
      <c r="D6" s="79"/>
      <c r="E6" s="78" t="s">
        <v>14</v>
      </c>
      <c r="F6" s="78">
        <f>'Stavební rozpočet'!L6</f>
        <v>0</v>
      </c>
      <c r="G6" s="79"/>
      <c r="H6" s="78" t="s">
        <v>217</v>
      </c>
      <c r="I6" s="125" t="s">
        <v>220</v>
      </c>
    </row>
    <row r="7" spans="1:9" ht="15" customHeight="1" x14ac:dyDescent="0.3">
      <c r="A7" s="123"/>
      <c r="B7" s="79"/>
      <c r="C7" s="79"/>
      <c r="D7" s="79"/>
      <c r="E7" s="79"/>
      <c r="F7" s="79"/>
      <c r="G7" s="79"/>
      <c r="H7" s="79"/>
      <c r="I7" s="125"/>
    </row>
    <row r="8" spans="1:9" ht="14.4" x14ac:dyDescent="0.3">
      <c r="A8" s="116" t="s">
        <v>8</v>
      </c>
      <c r="B8" s="79"/>
      <c r="C8" s="78" t="str">
        <f>'Stavební rozpočet'!I4</f>
        <v xml:space="preserve"> </v>
      </c>
      <c r="D8" s="79"/>
      <c r="E8" s="78" t="s">
        <v>13</v>
      </c>
      <c r="F8" s="78" t="str">
        <f>'Stavební rozpočet'!I6</f>
        <v xml:space="preserve"> </v>
      </c>
      <c r="G8" s="79"/>
      <c r="H8" s="79" t="s">
        <v>221</v>
      </c>
      <c r="I8" s="126">
        <v>39</v>
      </c>
    </row>
    <row r="9" spans="1:9" ht="14.4" x14ac:dyDescent="0.3">
      <c r="A9" s="123"/>
      <c r="B9" s="79"/>
      <c r="C9" s="79"/>
      <c r="D9" s="79"/>
      <c r="E9" s="79"/>
      <c r="F9" s="79"/>
      <c r="G9" s="79"/>
      <c r="H9" s="79"/>
      <c r="I9" s="125"/>
    </row>
    <row r="10" spans="1:9" ht="14.4" x14ac:dyDescent="0.3">
      <c r="A10" s="116" t="s">
        <v>15</v>
      </c>
      <c r="B10" s="79"/>
      <c r="C10" s="78">
        <f>'Stavební rozpočet'!D8</f>
        <v>8222936</v>
      </c>
      <c r="D10" s="79"/>
      <c r="E10" s="78" t="s">
        <v>17</v>
      </c>
      <c r="F10" s="78" t="str">
        <f>'Stavební rozpočet'!L8</f>
        <v> </v>
      </c>
      <c r="G10" s="79"/>
      <c r="H10" s="79" t="s">
        <v>222</v>
      </c>
      <c r="I10" s="110">
        <f>'Stavební rozpočet'!I8</f>
        <v>0</v>
      </c>
    </row>
    <row r="11" spans="1:9" ht="14.4" x14ac:dyDescent="0.3">
      <c r="A11" s="117"/>
      <c r="B11" s="115"/>
      <c r="C11" s="115"/>
      <c r="D11" s="115"/>
      <c r="E11" s="115"/>
      <c r="F11" s="115"/>
      <c r="G11" s="115"/>
      <c r="H11" s="115"/>
      <c r="I11" s="111"/>
    </row>
    <row r="12" spans="1:9" ht="22.8" x14ac:dyDescent="0.3">
      <c r="A12" s="112" t="s">
        <v>223</v>
      </c>
      <c r="B12" s="112"/>
      <c r="C12" s="112"/>
      <c r="D12" s="112"/>
      <c r="E12" s="112"/>
      <c r="F12" s="112"/>
      <c r="G12" s="112"/>
      <c r="H12" s="112"/>
      <c r="I12" s="112"/>
    </row>
    <row r="13" spans="1:9" ht="26.25" customHeight="1" x14ac:dyDescent="0.3">
      <c r="A13" s="46" t="s">
        <v>224</v>
      </c>
      <c r="B13" s="113" t="s">
        <v>225</v>
      </c>
      <c r="C13" s="114"/>
      <c r="D13" s="47" t="s">
        <v>226</v>
      </c>
      <c r="E13" s="113" t="s">
        <v>227</v>
      </c>
      <c r="F13" s="114"/>
      <c r="G13" s="47" t="s">
        <v>228</v>
      </c>
      <c r="H13" s="113" t="s">
        <v>229</v>
      </c>
      <c r="I13" s="114"/>
    </row>
    <row r="14" spans="1:9" ht="15.6" x14ac:dyDescent="0.3">
      <c r="A14" s="48" t="s">
        <v>230</v>
      </c>
      <c r="B14" s="49" t="s">
        <v>231</v>
      </c>
      <c r="C14" s="50">
        <f>SUM('Stavební rozpočet'!AC12:AC64)</f>
        <v>0</v>
      </c>
      <c r="D14" s="100" t="s">
        <v>232</v>
      </c>
      <c r="E14" s="101"/>
      <c r="F14" s="50">
        <f>VORN!I15</f>
        <v>0</v>
      </c>
      <c r="G14" s="100" t="s">
        <v>201</v>
      </c>
      <c r="H14" s="101"/>
      <c r="I14" s="51">
        <f>VORN!I21</f>
        <v>0</v>
      </c>
    </row>
    <row r="15" spans="1:9" ht="15.6" x14ac:dyDescent="0.3">
      <c r="A15" s="52" t="s">
        <v>49</v>
      </c>
      <c r="B15" s="49" t="s">
        <v>34</v>
      </c>
      <c r="C15" s="50">
        <f>SUM('Stavební rozpočet'!AD12:AD64)</f>
        <v>0</v>
      </c>
      <c r="D15" s="100" t="s">
        <v>233</v>
      </c>
      <c r="E15" s="101"/>
      <c r="F15" s="50">
        <f>VORN!I16</f>
        <v>0</v>
      </c>
      <c r="G15" s="100" t="s">
        <v>234</v>
      </c>
      <c r="H15" s="101"/>
      <c r="I15" s="51">
        <f>VORN!I22</f>
        <v>0</v>
      </c>
    </row>
    <row r="16" spans="1:9" ht="15.6" x14ac:dyDescent="0.3">
      <c r="A16" s="48" t="s">
        <v>235</v>
      </c>
      <c r="B16" s="49" t="s">
        <v>231</v>
      </c>
      <c r="C16" s="50">
        <f>SUM('Stavební rozpočet'!AE12:AE64)</f>
        <v>0</v>
      </c>
      <c r="D16" s="100" t="s">
        <v>236</v>
      </c>
      <c r="E16" s="101"/>
      <c r="F16" s="50">
        <f>VORN!I17</f>
        <v>0</v>
      </c>
      <c r="G16" s="100" t="s">
        <v>237</v>
      </c>
      <c r="H16" s="101"/>
      <c r="I16" s="51">
        <f>VORN!I23</f>
        <v>0</v>
      </c>
    </row>
    <row r="17" spans="1:9" ht="15.6" x14ac:dyDescent="0.3">
      <c r="A17" s="52" t="s">
        <v>49</v>
      </c>
      <c r="B17" s="49" t="s">
        <v>34</v>
      </c>
      <c r="C17" s="50">
        <f>SUM('Stavební rozpočet'!AF12:AF64)</f>
        <v>0</v>
      </c>
      <c r="D17" s="100" t="s">
        <v>49</v>
      </c>
      <c r="E17" s="101"/>
      <c r="F17" s="51" t="s">
        <v>49</v>
      </c>
      <c r="G17" s="100" t="s">
        <v>238</v>
      </c>
      <c r="H17" s="101"/>
      <c r="I17" s="51">
        <f>VORN!I24</f>
        <v>0</v>
      </c>
    </row>
    <row r="18" spans="1:9" ht="15.6" x14ac:dyDescent="0.3">
      <c r="A18" s="48" t="s">
        <v>239</v>
      </c>
      <c r="B18" s="49" t="s">
        <v>231</v>
      </c>
      <c r="C18" s="50">
        <f>SUM('Stavební rozpočet'!AG12:AG64)</f>
        <v>0</v>
      </c>
      <c r="D18" s="100" t="s">
        <v>49</v>
      </c>
      <c r="E18" s="101"/>
      <c r="F18" s="51" t="s">
        <v>49</v>
      </c>
      <c r="G18" s="100" t="s">
        <v>240</v>
      </c>
      <c r="H18" s="101"/>
      <c r="I18" s="51">
        <f>VORN!I25</f>
        <v>0</v>
      </c>
    </row>
    <row r="19" spans="1:9" ht="15.6" x14ac:dyDescent="0.3">
      <c r="A19" s="52" t="s">
        <v>49</v>
      </c>
      <c r="B19" s="49" t="s">
        <v>34</v>
      </c>
      <c r="C19" s="50">
        <f>SUM('Stavební rozpočet'!AH12:AH64)</f>
        <v>0</v>
      </c>
      <c r="D19" s="100" t="s">
        <v>49</v>
      </c>
      <c r="E19" s="101"/>
      <c r="F19" s="51" t="s">
        <v>49</v>
      </c>
      <c r="G19" s="100" t="s">
        <v>241</v>
      </c>
      <c r="H19" s="101"/>
      <c r="I19" s="51">
        <f>VORN!I26</f>
        <v>0</v>
      </c>
    </row>
    <row r="20" spans="1:9" ht="15.6" x14ac:dyDescent="0.3">
      <c r="A20" s="92" t="s">
        <v>242</v>
      </c>
      <c r="B20" s="93"/>
      <c r="C20" s="50">
        <f>SUM('Stavební rozpočet'!AI12:AI64)</f>
        <v>0</v>
      </c>
      <c r="D20" s="100" t="s">
        <v>49</v>
      </c>
      <c r="E20" s="101"/>
      <c r="F20" s="51" t="s">
        <v>49</v>
      </c>
      <c r="G20" s="100" t="s">
        <v>49</v>
      </c>
      <c r="H20" s="101"/>
      <c r="I20" s="51" t="s">
        <v>49</v>
      </c>
    </row>
    <row r="21" spans="1:9" ht="15.6" x14ac:dyDescent="0.3">
      <c r="A21" s="107" t="s">
        <v>243</v>
      </c>
      <c r="B21" s="108"/>
      <c r="C21" s="53">
        <f>SUM('Stavební rozpočet'!AA12:AA64)</f>
        <v>0</v>
      </c>
      <c r="D21" s="102" t="s">
        <v>49</v>
      </c>
      <c r="E21" s="103"/>
      <c r="F21" s="54" t="s">
        <v>49</v>
      </c>
      <c r="G21" s="102" t="s">
        <v>49</v>
      </c>
      <c r="H21" s="103"/>
      <c r="I21" s="54" t="s">
        <v>49</v>
      </c>
    </row>
    <row r="22" spans="1:9" ht="16.5" customHeight="1" x14ac:dyDescent="0.3">
      <c r="A22" s="109" t="s">
        <v>244</v>
      </c>
      <c r="B22" s="105"/>
      <c r="C22" s="55">
        <f>ROUND(SUM(C14:C21),2)</f>
        <v>0</v>
      </c>
      <c r="D22" s="104" t="s">
        <v>245</v>
      </c>
      <c r="E22" s="105"/>
      <c r="F22" s="55">
        <f>SUM(F14:F21)</f>
        <v>0</v>
      </c>
      <c r="G22" s="104" t="s">
        <v>246</v>
      </c>
      <c r="H22" s="105"/>
      <c r="I22" s="55">
        <f>SUM(I14:I21)</f>
        <v>0</v>
      </c>
    </row>
    <row r="23" spans="1:9" ht="15.6" x14ac:dyDescent="0.3">
      <c r="D23" s="92" t="s">
        <v>247</v>
      </c>
      <c r="E23" s="93"/>
      <c r="F23" s="56">
        <v>0</v>
      </c>
      <c r="G23" s="106" t="s">
        <v>248</v>
      </c>
      <c r="H23" s="93"/>
      <c r="I23" s="50">
        <v>0</v>
      </c>
    </row>
    <row r="24" spans="1:9" ht="15.6" x14ac:dyDescent="0.3">
      <c r="G24" s="92" t="s">
        <v>249</v>
      </c>
      <c r="H24" s="93"/>
      <c r="I24" s="50">
        <f>vorn_sum</f>
        <v>0</v>
      </c>
    </row>
    <row r="25" spans="1:9" ht="15.6" x14ac:dyDescent="0.3">
      <c r="G25" s="92" t="s">
        <v>250</v>
      </c>
      <c r="H25" s="93"/>
      <c r="I25" s="50">
        <v>0</v>
      </c>
    </row>
    <row r="27" spans="1:9" ht="15.6" x14ac:dyDescent="0.3">
      <c r="A27" s="94" t="s">
        <v>251</v>
      </c>
      <c r="B27" s="95"/>
      <c r="C27" s="57">
        <f>ROUND(SUM('Stavební rozpočet'!AK12:AK64),2)</f>
        <v>0</v>
      </c>
    </row>
    <row r="28" spans="1:9" ht="15.6" x14ac:dyDescent="0.3">
      <c r="A28" s="96" t="s">
        <v>252</v>
      </c>
      <c r="B28" s="97"/>
      <c r="C28" s="58">
        <f>ROUND(SUM('Stavební rozpočet'!AL12:AL64),2)</f>
        <v>0</v>
      </c>
      <c r="D28" s="98" t="s">
        <v>253</v>
      </c>
      <c r="E28" s="95"/>
      <c r="F28" s="57">
        <f>ROUND(C28*(12/100),2)</f>
        <v>0</v>
      </c>
      <c r="G28" s="98" t="s">
        <v>254</v>
      </c>
      <c r="H28" s="95"/>
      <c r="I28" s="57">
        <f>ROUND(SUM(C27:C29),2)</f>
        <v>0</v>
      </c>
    </row>
    <row r="29" spans="1:9" ht="15.6" x14ac:dyDescent="0.3">
      <c r="A29" s="96" t="s">
        <v>255</v>
      </c>
      <c r="B29" s="97"/>
      <c r="C29" s="58">
        <f>ROUND(SUM('Stavební rozpočet'!AM12:AM64),2)</f>
        <v>0</v>
      </c>
      <c r="D29" s="99" t="s">
        <v>256</v>
      </c>
      <c r="E29" s="97"/>
      <c r="F29" s="58">
        <f>ROUND(C29*(21/100),2)</f>
        <v>0</v>
      </c>
      <c r="G29" s="99" t="s">
        <v>257</v>
      </c>
      <c r="H29" s="97"/>
      <c r="I29" s="58">
        <f>ROUND(SUM(F28:F29)+I28,2)</f>
        <v>0</v>
      </c>
    </row>
    <row r="31" spans="1:9" x14ac:dyDescent="0.3">
      <c r="A31" s="89" t="s">
        <v>258</v>
      </c>
      <c r="B31" s="81"/>
      <c r="C31" s="82"/>
      <c r="D31" s="80" t="s">
        <v>259</v>
      </c>
      <c r="E31" s="81"/>
      <c r="F31" s="82"/>
      <c r="G31" s="80" t="s">
        <v>260</v>
      </c>
      <c r="H31" s="81"/>
      <c r="I31" s="82"/>
    </row>
    <row r="32" spans="1:9" x14ac:dyDescent="0.3">
      <c r="A32" s="90" t="s">
        <v>49</v>
      </c>
      <c r="B32" s="84"/>
      <c r="C32" s="85"/>
      <c r="D32" s="83" t="s">
        <v>49</v>
      </c>
      <c r="E32" s="84"/>
      <c r="F32" s="85"/>
      <c r="G32" s="83" t="s">
        <v>49</v>
      </c>
      <c r="H32" s="84"/>
      <c r="I32" s="85"/>
    </row>
    <row r="33" spans="1:9" x14ac:dyDescent="0.3">
      <c r="A33" s="90" t="s">
        <v>49</v>
      </c>
      <c r="B33" s="84"/>
      <c r="C33" s="85"/>
      <c r="D33" s="83" t="s">
        <v>49</v>
      </c>
      <c r="E33" s="84"/>
      <c r="F33" s="85"/>
      <c r="G33" s="83" t="s">
        <v>49</v>
      </c>
      <c r="H33" s="84"/>
      <c r="I33" s="85"/>
    </row>
    <row r="34" spans="1:9" x14ac:dyDescent="0.3">
      <c r="A34" s="90" t="s">
        <v>49</v>
      </c>
      <c r="B34" s="84"/>
      <c r="C34" s="85"/>
      <c r="D34" s="83" t="s">
        <v>49</v>
      </c>
      <c r="E34" s="84"/>
      <c r="F34" s="85"/>
      <c r="G34" s="83" t="s">
        <v>49</v>
      </c>
      <c r="H34" s="84"/>
      <c r="I34" s="85"/>
    </row>
    <row r="35" spans="1:9" x14ac:dyDescent="0.3">
      <c r="A35" s="91" t="s">
        <v>261</v>
      </c>
      <c r="B35" s="87"/>
      <c r="C35" s="88"/>
      <c r="D35" s="86" t="s">
        <v>261</v>
      </c>
      <c r="E35" s="87"/>
      <c r="F35" s="88"/>
      <c r="G35" s="86" t="s">
        <v>261</v>
      </c>
      <c r="H35" s="87"/>
      <c r="I35" s="88"/>
    </row>
    <row r="36" spans="1:9" ht="14.4" x14ac:dyDescent="0.3">
      <c r="A36" s="59" t="s">
        <v>215</v>
      </c>
    </row>
    <row r="37" spans="1:9" ht="12.75" customHeight="1" x14ac:dyDescent="0.3">
      <c r="A37" s="78" t="s">
        <v>49</v>
      </c>
      <c r="B37" s="79"/>
      <c r="C37" s="79"/>
      <c r="D37" s="79"/>
      <c r="E37" s="79"/>
      <c r="F37" s="79"/>
      <c r="G37" s="79"/>
      <c r="H37" s="79"/>
      <c r="I37" s="79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67"/>
  <sheetViews>
    <sheetView tabSelected="1" topLeftCell="D43" workbookViewId="0">
      <selection activeCell="H45" sqref="H45"/>
    </sheetView>
  </sheetViews>
  <sheetFormatPr defaultColWidth="12.109375" defaultRowHeight="15" customHeight="1" x14ac:dyDescent="0.3"/>
  <cols>
    <col min="1" max="1" width="3.6640625" customWidth="1"/>
    <col min="2" max="2" width="7.44140625" hidden="1" customWidth="1"/>
    <col min="3" max="3" width="15" customWidth="1"/>
    <col min="4" max="4" width="42.88671875" customWidth="1"/>
    <col min="5" max="5" width="26.44140625" customWidth="1"/>
    <col min="6" max="6" width="8.44140625" customWidth="1"/>
    <col min="7" max="7" width="12.88671875" customWidth="1"/>
    <col min="8" max="8" width="12.88671875" style="68" customWidth="1"/>
    <col min="9" max="9" width="12" customWidth="1"/>
    <col min="10" max="10" width="11.109375" customWidth="1"/>
    <col min="11" max="12" width="15.6640625" customWidth="1"/>
    <col min="13" max="13" width="15.44140625" customWidth="1"/>
    <col min="14" max="14" width="15.6640625" hidden="1" customWidth="1"/>
    <col min="15" max="15" width="3.5546875" customWidth="1"/>
    <col min="16" max="16" width="4.44140625" customWidth="1"/>
    <col min="17" max="17" width="5.33203125" customWidth="1"/>
    <col min="18" max="18" width="29.44140625" style="68" customWidth="1"/>
    <col min="26" max="76" width="12.109375" hidden="1"/>
    <col min="77" max="77" width="78.44140625" hidden="1" customWidth="1"/>
    <col min="78" max="79" width="12.109375" hidden="1"/>
  </cols>
  <sheetData>
    <row r="1" spans="1:77" ht="54.75" customHeight="1" x14ac:dyDescent="0.3">
      <c r="A1" s="120" t="s">
        <v>0</v>
      </c>
      <c r="B1" s="120"/>
      <c r="C1" s="120"/>
      <c r="D1" s="120"/>
      <c r="E1" s="120"/>
      <c r="F1" s="120"/>
      <c r="G1" s="120"/>
      <c r="H1" s="147"/>
      <c r="I1" s="120"/>
      <c r="J1" s="120"/>
      <c r="K1" s="120"/>
      <c r="L1" s="120"/>
      <c r="M1" s="120"/>
      <c r="N1" s="120"/>
      <c r="O1" s="120"/>
      <c r="P1" s="120"/>
      <c r="Q1" s="120"/>
      <c r="AT1" s="1">
        <f>SUM(AK1:AK2)</f>
        <v>0</v>
      </c>
      <c r="AU1" s="1">
        <f>SUM(AL1:AL2)</f>
        <v>0</v>
      </c>
      <c r="AV1" s="1">
        <f>SUM(AM1:AM2)</f>
        <v>0</v>
      </c>
    </row>
    <row r="2" spans="1:77" ht="14.4" x14ac:dyDescent="0.3">
      <c r="A2" s="121" t="s">
        <v>1</v>
      </c>
      <c r="B2" s="122"/>
      <c r="C2" s="122"/>
      <c r="D2" s="127" t="s">
        <v>2</v>
      </c>
      <c r="E2" s="128"/>
      <c r="F2" s="122" t="s">
        <v>3</v>
      </c>
      <c r="G2" s="122"/>
      <c r="H2" s="69"/>
      <c r="I2" s="122" t="s">
        <v>4</v>
      </c>
      <c r="J2" s="118" t="s">
        <v>5</v>
      </c>
      <c r="K2" s="122"/>
      <c r="L2" s="118" t="s">
        <v>6</v>
      </c>
      <c r="M2" s="122"/>
      <c r="N2" s="122"/>
      <c r="O2" s="122"/>
      <c r="P2" s="122"/>
      <c r="Q2" s="124"/>
    </row>
    <row r="3" spans="1:77" ht="14.4" x14ac:dyDescent="0.3">
      <c r="A3" s="123"/>
      <c r="B3" s="79"/>
      <c r="C3" s="79"/>
      <c r="D3" s="129"/>
      <c r="E3" s="129"/>
      <c r="F3" s="79"/>
      <c r="G3" s="79"/>
      <c r="H3" s="70"/>
      <c r="I3" s="79"/>
      <c r="J3" s="79"/>
      <c r="K3" s="79"/>
      <c r="L3" s="79"/>
      <c r="M3" s="79"/>
      <c r="N3" s="79"/>
      <c r="O3" s="79"/>
      <c r="P3" s="79"/>
      <c r="Q3" s="125"/>
    </row>
    <row r="4" spans="1:77" ht="14.4" x14ac:dyDescent="0.3">
      <c r="A4" s="116" t="s">
        <v>7</v>
      </c>
      <c r="B4" s="79"/>
      <c r="C4" s="79"/>
      <c r="D4" s="78" t="s">
        <v>278</v>
      </c>
      <c r="E4" s="79"/>
      <c r="F4" s="79" t="s">
        <v>8</v>
      </c>
      <c r="G4" s="79"/>
      <c r="H4" s="70"/>
      <c r="I4" s="79" t="s">
        <v>4</v>
      </c>
      <c r="J4" s="78" t="s">
        <v>9</v>
      </c>
      <c r="K4" s="79"/>
      <c r="L4" s="78" t="s">
        <v>10</v>
      </c>
      <c r="M4" s="79"/>
      <c r="N4" s="79"/>
      <c r="O4" s="79"/>
      <c r="P4" s="79"/>
      <c r="Q4" s="125"/>
    </row>
    <row r="5" spans="1:77" ht="14.4" x14ac:dyDescent="0.3">
      <c r="A5" s="123"/>
      <c r="B5" s="79"/>
      <c r="C5" s="79"/>
      <c r="D5" s="79"/>
      <c r="E5" s="79"/>
      <c r="F5" s="79"/>
      <c r="G5" s="79"/>
      <c r="H5" s="70"/>
      <c r="I5" s="79"/>
      <c r="J5" s="79"/>
      <c r="K5" s="79"/>
      <c r="L5" s="79"/>
      <c r="M5" s="79"/>
      <c r="N5" s="79"/>
      <c r="O5" s="79"/>
      <c r="P5" s="79"/>
      <c r="Q5" s="125"/>
    </row>
    <row r="6" spans="1:77" ht="14.4" x14ac:dyDescent="0.3">
      <c r="A6" s="116" t="s">
        <v>11</v>
      </c>
      <c r="B6" s="79"/>
      <c r="C6" s="79"/>
      <c r="D6" s="78" t="s">
        <v>12</v>
      </c>
      <c r="E6" s="79"/>
      <c r="F6" s="79" t="s">
        <v>13</v>
      </c>
      <c r="G6" s="79"/>
      <c r="H6" s="70"/>
      <c r="I6" s="79" t="s">
        <v>4</v>
      </c>
      <c r="J6" s="78" t="s">
        <v>14</v>
      </c>
      <c r="K6" s="79"/>
      <c r="L6" s="78"/>
      <c r="M6" s="79"/>
      <c r="N6" s="79"/>
      <c r="O6" s="79"/>
      <c r="P6" s="79"/>
      <c r="Q6" s="125"/>
    </row>
    <row r="7" spans="1:77" ht="14.4" x14ac:dyDescent="0.3">
      <c r="A7" s="123"/>
      <c r="B7" s="79"/>
      <c r="C7" s="79"/>
      <c r="D7" s="79"/>
      <c r="E7" s="79"/>
      <c r="F7" s="79"/>
      <c r="G7" s="79"/>
      <c r="H7" s="70"/>
      <c r="I7" s="79"/>
      <c r="J7" s="79"/>
      <c r="K7" s="79"/>
      <c r="L7" s="79"/>
      <c r="M7" s="79"/>
      <c r="N7" s="79"/>
      <c r="O7" s="79"/>
      <c r="P7" s="79"/>
      <c r="Q7" s="125"/>
    </row>
    <row r="8" spans="1:77" ht="14.4" x14ac:dyDescent="0.3">
      <c r="A8" s="116" t="s">
        <v>15</v>
      </c>
      <c r="B8" s="79"/>
      <c r="C8" s="79"/>
      <c r="D8" s="78">
        <v>8222936</v>
      </c>
      <c r="E8" s="79"/>
      <c r="F8" s="79" t="s">
        <v>16</v>
      </c>
      <c r="G8" s="79"/>
      <c r="H8" s="70"/>
      <c r="I8" s="79"/>
      <c r="J8" s="78" t="s">
        <v>17</v>
      </c>
      <c r="K8" s="79"/>
      <c r="L8" s="79" t="s">
        <v>18</v>
      </c>
      <c r="M8" s="79"/>
      <c r="N8" s="79"/>
      <c r="O8" s="79"/>
      <c r="P8" s="79"/>
      <c r="Q8" s="125"/>
    </row>
    <row r="9" spans="1:77" ht="14.4" x14ac:dyDescent="0.3">
      <c r="A9" s="148"/>
      <c r="B9" s="143"/>
      <c r="C9" s="143"/>
      <c r="D9" s="143"/>
      <c r="E9" s="143"/>
      <c r="F9" s="143"/>
      <c r="G9" s="143"/>
      <c r="H9" s="71"/>
      <c r="I9" s="143"/>
      <c r="J9" s="143"/>
      <c r="K9" s="143"/>
      <c r="L9" s="143"/>
      <c r="M9" s="143"/>
      <c r="N9" s="143"/>
      <c r="O9" s="143"/>
      <c r="P9" s="143"/>
      <c r="Q9" s="144"/>
    </row>
    <row r="10" spans="1:77" ht="14.4" x14ac:dyDescent="0.3">
      <c r="A10" s="5" t="s">
        <v>19</v>
      </c>
      <c r="B10" s="6" t="s">
        <v>20</v>
      </c>
      <c r="C10" s="6" t="s">
        <v>21</v>
      </c>
      <c r="D10" s="145" t="s">
        <v>22</v>
      </c>
      <c r="E10" s="146"/>
      <c r="F10" s="6" t="s">
        <v>23</v>
      </c>
      <c r="G10" s="7" t="s">
        <v>24</v>
      </c>
      <c r="H10" s="72"/>
      <c r="I10" s="8" t="s">
        <v>25</v>
      </c>
      <c r="J10" s="9" t="s">
        <v>26</v>
      </c>
      <c r="K10" s="136" t="s">
        <v>27</v>
      </c>
      <c r="L10" s="137"/>
      <c r="M10" s="138"/>
      <c r="N10" s="10" t="s">
        <v>27</v>
      </c>
      <c r="O10" s="139"/>
      <c r="P10" s="140"/>
      <c r="Q10" s="11"/>
      <c r="BL10" s="12" t="s">
        <v>28</v>
      </c>
      <c r="BM10" s="13" t="s">
        <v>29</v>
      </c>
      <c r="BX10" s="13" t="s">
        <v>30</v>
      </c>
    </row>
    <row r="11" spans="1:77" ht="14.4" x14ac:dyDescent="0.3">
      <c r="A11" s="14" t="s">
        <v>4</v>
      </c>
      <c r="B11" s="15" t="s">
        <v>4</v>
      </c>
      <c r="C11" s="15" t="s">
        <v>4</v>
      </c>
      <c r="D11" s="134" t="s">
        <v>31</v>
      </c>
      <c r="E11" s="135"/>
      <c r="F11" s="15" t="s">
        <v>4</v>
      </c>
      <c r="G11" s="15" t="s">
        <v>4</v>
      </c>
      <c r="H11" s="73"/>
      <c r="I11" s="16" t="s">
        <v>32</v>
      </c>
      <c r="J11" s="17" t="s">
        <v>4</v>
      </c>
      <c r="K11" s="18" t="s">
        <v>33</v>
      </c>
      <c r="L11" s="19" t="s">
        <v>34</v>
      </c>
      <c r="M11" s="20" t="s">
        <v>35</v>
      </c>
      <c r="N11" s="21" t="s">
        <v>36</v>
      </c>
      <c r="O11" s="22"/>
      <c r="P11" s="23"/>
      <c r="Q11" s="24"/>
      <c r="AA11" s="12" t="s">
        <v>37</v>
      </c>
      <c r="AB11" s="12" t="s">
        <v>38</v>
      </c>
      <c r="AC11" s="12" t="s">
        <v>39</v>
      </c>
      <c r="AD11" s="12" t="s">
        <v>40</v>
      </c>
      <c r="AE11" s="12" t="s">
        <v>41</v>
      </c>
      <c r="AF11" s="12" t="s">
        <v>42</v>
      </c>
      <c r="AG11" s="12" t="s">
        <v>43</v>
      </c>
      <c r="AH11" s="12" t="s">
        <v>44</v>
      </c>
      <c r="AI11" s="12" t="s">
        <v>45</v>
      </c>
      <c r="BI11" s="12" t="s">
        <v>46</v>
      </c>
      <c r="BJ11" s="12" t="s">
        <v>47</v>
      </c>
      <c r="BK11" s="12" t="s">
        <v>48</v>
      </c>
    </row>
    <row r="12" spans="1:77" ht="14.4" x14ac:dyDescent="0.3">
      <c r="A12" s="25" t="s">
        <v>49</v>
      </c>
      <c r="B12" s="26" t="s">
        <v>49</v>
      </c>
      <c r="C12" s="26" t="s">
        <v>50</v>
      </c>
      <c r="D12" s="141" t="s">
        <v>51</v>
      </c>
      <c r="E12" s="142"/>
      <c r="F12" s="27" t="s">
        <v>4</v>
      </c>
      <c r="G12" s="27" t="s">
        <v>4</v>
      </c>
      <c r="H12" s="74"/>
      <c r="I12" s="27" t="s">
        <v>4</v>
      </c>
      <c r="J12" s="27" t="s">
        <v>4</v>
      </c>
      <c r="K12" s="28">
        <f>SUM(K13:K14)</f>
        <v>0</v>
      </c>
      <c r="L12" s="28">
        <f>SUM(L13:L14)</f>
        <v>0</v>
      </c>
      <c r="M12" s="28">
        <f>SUM(M13:M14)</f>
        <v>0</v>
      </c>
      <c r="N12" s="28">
        <f>SUM(N13:N14)</f>
        <v>0</v>
      </c>
      <c r="O12" s="29"/>
      <c r="P12" s="28"/>
      <c r="Q12" s="30"/>
      <c r="AJ12" s="12" t="s">
        <v>49</v>
      </c>
      <c r="AT12" s="1">
        <f>SUM(AK13:AK14)</f>
        <v>0</v>
      </c>
      <c r="AU12" s="1">
        <f>SUM(AL13:AL14)</f>
        <v>0</v>
      </c>
      <c r="AV12" s="1">
        <f>SUM(AM13:AM14)</f>
        <v>0</v>
      </c>
    </row>
    <row r="13" spans="1:77" ht="14.4" x14ac:dyDescent="0.3">
      <c r="A13" s="2" t="s">
        <v>52</v>
      </c>
      <c r="B13" s="3" t="s">
        <v>49</v>
      </c>
      <c r="C13" s="3" t="s">
        <v>53</v>
      </c>
      <c r="D13" s="78" t="s">
        <v>54</v>
      </c>
      <c r="E13" s="79"/>
      <c r="F13" s="3" t="s">
        <v>55</v>
      </c>
      <c r="G13" s="31">
        <v>83.48</v>
      </c>
      <c r="H13" s="75"/>
      <c r="I13" s="31"/>
      <c r="J13" s="32">
        <v>21</v>
      </c>
      <c r="K13" s="31">
        <f>ROUND(G13*AP13,2)</f>
        <v>0</v>
      </c>
      <c r="L13" s="31">
        <f>ROUND(G13*AQ13,2)</f>
        <v>0</v>
      </c>
      <c r="M13" s="31">
        <f>ROUND(G13*I13,2)</f>
        <v>0</v>
      </c>
      <c r="N13" s="31">
        <f>M13*(1+BX13/100)</f>
        <v>0</v>
      </c>
      <c r="O13" s="31"/>
      <c r="P13" s="31"/>
      <c r="Q13" s="33"/>
      <c r="AA13" s="31">
        <f>ROUND(IF(AR13="5",BK13,0),2)</f>
        <v>0</v>
      </c>
      <c r="AC13" s="31">
        <f>ROUND(IF(AR13="1",BI13,0),2)</f>
        <v>0</v>
      </c>
      <c r="AD13" s="31">
        <f>ROUND(IF(AR13="1",BJ13,0),2)</f>
        <v>0</v>
      </c>
      <c r="AE13" s="31">
        <f>ROUND(IF(AR13="7",BI13,0),2)</f>
        <v>0</v>
      </c>
      <c r="AF13" s="31">
        <f>ROUND(IF(AR13="7",BJ13,0),2)</f>
        <v>0</v>
      </c>
      <c r="AG13" s="31">
        <f>ROUND(IF(AR13="2",BI13,0),2)</f>
        <v>0</v>
      </c>
      <c r="AH13" s="31">
        <f>ROUND(IF(AR13="2",BJ13,0),2)</f>
        <v>0</v>
      </c>
      <c r="AI13" s="31">
        <f>ROUND(IF(AR13="0",BK13,0),2)</f>
        <v>0</v>
      </c>
      <c r="AJ13" s="12" t="s">
        <v>49</v>
      </c>
      <c r="AK13" s="31">
        <f>IF(AO13=0,M13,0)</f>
        <v>0</v>
      </c>
      <c r="AL13" s="31">
        <f>IF(AO13=12,M13,0)</f>
        <v>0</v>
      </c>
      <c r="AM13" s="31">
        <f>IF(AO13=21,M13,0)</f>
        <v>0</v>
      </c>
      <c r="AO13" s="31">
        <v>21</v>
      </c>
      <c r="AP13" s="31">
        <f>I13*0</f>
        <v>0</v>
      </c>
      <c r="AQ13" s="31">
        <f>I13*(1-0)</f>
        <v>0</v>
      </c>
      <c r="AR13" s="34" t="s">
        <v>52</v>
      </c>
      <c r="AW13" s="31">
        <f>ROUND(AX13+AY13,2)</f>
        <v>0</v>
      </c>
      <c r="AX13" s="31">
        <f>ROUND(G13*AP13,2)</f>
        <v>0</v>
      </c>
      <c r="AY13" s="31">
        <f>ROUND(G13*AQ13,2)</f>
        <v>0</v>
      </c>
      <c r="AZ13" s="34" t="s">
        <v>56</v>
      </c>
      <c r="BA13" s="34" t="s">
        <v>57</v>
      </c>
      <c r="BB13" s="12" t="s">
        <v>58</v>
      </c>
      <c r="BD13" s="31">
        <f>AX13+AY13</f>
        <v>0</v>
      </c>
      <c r="BE13" s="31">
        <f>I13/(100-BF13)*100</f>
        <v>0</v>
      </c>
      <c r="BF13" s="31">
        <v>0</v>
      </c>
      <c r="BG13" s="31">
        <f>P13</f>
        <v>0</v>
      </c>
      <c r="BI13" s="31">
        <f>G13*AP13</f>
        <v>0</v>
      </c>
      <c r="BJ13" s="31">
        <f>G13*AQ13</f>
        <v>0</v>
      </c>
      <c r="BK13" s="31">
        <f>G13*I13</f>
        <v>0</v>
      </c>
      <c r="BL13" s="31"/>
      <c r="BM13" s="31">
        <v>11</v>
      </c>
      <c r="BX13" s="31">
        <f>J13</f>
        <v>21</v>
      </c>
      <c r="BY13" s="4" t="s">
        <v>54</v>
      </c>
    </row>
    <row r="14" spans="1:77" ht="14.4" x14ac:dyDescent="0.3">
      <c r="A14" s="2" t="s">
        <v>59</v>
      </c>
      <c r="B14" s="3" t="s">
        <v>49</v>
      </c>
      <c r="C14" s="3" t="s">
        <v>60</v>
      </c>
      <c r="D14" s="78" t="s">
        <v>61</v>
      </c>
      <c r="E14" s="79"/>
      <c r="F14" s="3" t="s">
        <v>55</v>
      </c>
      <c r="G14" s="31">
        <v>90.3</v>
      </c>
      <c r="H14" s="75"/>
      <c r="I14" s="31"/>
      <c r="J14" s="32">
        <v>21</v>
      </c>
      <c r="K14" s="31">
        <f>ROUND(G14*AP14,2)</f>
        <v>0</v>
      </c>
      <c r="L14" s="31">
        <f>ROUND(G14*AQ14,2)</f>
        <v>0</v>
      </c>
      <c r="M14" s="31">
        <f>ROUND(G14*I14,2)</f>
        <v>0</v>
      </c>
      <c r="N14" s="31">
        <f>M14*(1+BX14/100)</f>
        <v>0</v>
      </c>
      <c r="O14" s="31"/>
      <c r="P14" s="31"/>
      <c r="Q14" s="33"/>
      <c r="AA14" s="31">
        <f>ROUND(IF(AR14="5",BK14,0),2)</f>
        <v>0</v>
      </c>
      <c r="AC14" s="31">
        <f>ROUND(IF(AR14="1",BI14,0),2)</f>
        <v>0</v>
      </c>
      <c r="AD14" s="31">
        <f>ROUND(IF(AR14="1",BJ14,0),2)</f>
        <v>0</v>
      </c>
      <c r="AE14" s="31">
        <f>ROUND(IF(AR14="7",BI14,0),2)</f>
        <v>0</v>
      </c>
      <c r="AF14" s="31">
        <f>ROUND(IF(AR14="7",BJ14,0),2)</f>
        <v>0</v>
      </c>
      <c r="AG14" s="31">
        <f>ROUND(IF(AR14="2",BI14,0),2)</f>
        <v>0</v>
      </c>
      <c r="AH14" s="31">
        <f>ROUND(IF(AR14="2",BJ14,0),2)</f>
        <v>0</v>
      </c>
      <c r="AI14" s="31">
        <f>ROUND(IF(AR14="0",BK14,0),2)</f>
        <v>0</v>
      </c>
      <c r="AJ14" s="12" t="s">
        <v>49</v>
      </c>
      <c r="AK14" s="31">
        <f>IF(AO14=0,M14,0)</f>
        <v>0</v>
      </c>
      <c r="AL14" s="31">
        <f>IF(AO14=12,M14,0)</f>
        <v>0</v>
      </c>
      <c r="AM14" s="31">
        <f>IF(AO14=21,M14,0)</f>
        <v>0</v>
      </c>
      <c r="AO14" s="31">
        <v>21</v>
      </c>
      <c r="AP14" s="31">
        <f>I14*0</f>
        <v>0</v>
      </c>
      <c r="AQ14" s="31">
        <f>I14*(1-0)</f>
        <v>0</v>
      </c>
      <c r="AR14" s="34" t="s">
        <v>52</v>
      </c>
      <c r="AW14" s="31">
        <f>ROUND(AX14+AY14,2)</f>
        <v>0</v>
      </c>
      <c r="AX14" s="31">
        <f>ROUND(G14*AP14,2)</f>
        <v>0</v>
      </c>
      <c r="AY14" s="31">
        <f>ROUND(G14*AQ14,2)</f>
        <v>0</v>
      </c>
      <c r="AZ14" s="34" t="s">
        <v>56</v>
      </c>
      <c r="BA14" s="34" t="s">
        <v>57</v>
      </c>
      <c r="BB14" s="12" t="s">
        <v>58</v>
      </c>
      <c r="BD14" s="31">
        <f>AX14+AY14</f>
        <v>0</v>
      </c>
      <c r="BE14" s="31">
        <f>I14/(100-BF14)*100</f>
        <v>0</v>
      </c>
      <c r="BF14" s="31">
        <v>0</v>
      </c>
      <c r="BG14" s="31">
        <f>P14</f>
        <v>0</v>
      </c>
      <c r="BI14" s="31">
        <f>G14*AP14</f>
        <v>0</v>
      </c>
      <c r="BJ14" s="31">
        <f>G14*AQ14</f>
        <v>0</v>
      </c>
      <c r="BK14" s="31">
        <f>G14*I14</f>
        <v>0</v>
      </c>
      <c r="BL14" s="31"/>
      <c r="BM14" s="31">
        <v>11</v>
      </c>
      <c r="BX14" s="31">
        <f>J14</f>
        <v>21</v>
      </c>
      <c r="BY14" s="4" t="s">
        <v>61</v>
      </c>
    </row>
    <row r="15" spans="1:77" ht="14.4" x14ac:dyDescent="0.3">
      <c r="A15" s="35" t="s">
        <v>49</v>
      </c>
      <c r="B15" s="36" t="s">
        <v>49</v>
      </c>
      <c r="C15" s="36" t="s">
        <v>62</v>
      </c>
      <c r="D15" s="132" t="s">
        <v>63</v>
      </c>
      <c r="E15" s="133"/>
      <c r="F15" s="37" t="s">
        <v>4</v>
      </c>
      <c r="G15" s="37" t="s">
        <v>4</v>
      </c>
      <c r="H15" s="76"/>
      <c r="I15" s="37"/>
      <c r="J15" s="37" t="s">
        <v>4</v>
      </c>
      <c r="K15" s="1">
        <f>SUM(K16:K17)</f>
        <v>0</v>
      </c>
      <c r="L15" s="1">
        <f>SUM(L16:L17)</f>
        <v>0</v>
      </c>
      <c r="M15" s="1">
        <f>SUM(M16:M17)</f>
        <v>0</v>
      </c>
      <c r="N15" s="1">
        <f>SUM(N16:N17)</f>
        <v>0</v>
      </c>
      <c r="O15" s="12"/>
      <c r="P15" s="1"/>
      <c r="Q15" s="38"/>
      <c r="AJ15" s="12" t="s">
        <v>49</v>
      </c>
      <c r="AT15" s="1">
        <f>SUM(AK16:AK17)</f>
        <v>0</v>
      </c>
      <c r="AU15" s="1">
        <f>SUM(AL16:AL17)</f>
        <v>0</v>
      </c>
      <c r="AV15" s="1">
        <f>SUM(AM16:AM17)</f>
        <v>0</v>
      </c>
    </row>
    <row r="16" spans="1:77" ht="14.4" x14ac:dyDescent="0.3">
      <c r="A16" s="2" t="s">
        <v>64</v>
      </c>
      <c r="B16" s="3" t="s">
        <v>49</v>
      </c>
      <c r="C16" s="3" t="s">
        <v>65</v>
      </c>
      <c r="D16" s="78" t="s">
        <v>66</v>
      </c>
      <c r="E16" s="79"/>
      <c r="F16" s="3" t="s">
        <v>67</v>
      </c>
      <c r="G16" s="31">
        <v>3.5</v>
      </c>
      <c r="H16" s="75"/>
      <c r="I16" s="31"/>
      <c r="J16" s="32">
        <v>21</v>
      </c>
      <c r="K16" s="31">
        <f>ROUND(G16*AP16,2)</f>
        <v>0</v>
      </c>
      <c r="L16" s="31">
        <f>ROUND(G16*AQ16,2)</f>
        <v>0</v>
      </c>
      <c r="M16" s="31">
        <f>ROUND(G16*I16,2)</f>
        <v>0</v>
      </c>
      <c r="N16" s="31">
        <f>M16*(1+BX16/100)</f>
        <v>0</v>
      </c>
      <c r="O16" s="31"/>
      <c r="P16" s="31"/>
      <c r="Q16" s="33"/>
      <c r="AA16" s="31">
        <f>ROUND(IF(AR16="5",BK16,0),2)</f>
        <v>0</v>
      </c>
      <c r="AC16" s="31">
        <f>ROUND(IF(AR16="1",BI16,0),2)</f>
        <v>0</v>
      </c>
      <c r="AD16" s="31">
        <f>ROUND(IF(AR16="1",BJ16,0),2)</f>
        <v>0</v>
      </c>
      <c r="AE16" s="31">
        <f>ROUND(IF(AR16="7",BI16,0),2)</f>
        <v>0</v>
      </c>
      <c r="AF16" s="31">
        <f>ROUND(IF(AR16="7",BJ16,0),2)</f>
        <v>0</v>
      </c>
      <c r="AG16" s="31">
        <f>ROUND(IF(AR16="2",BI16,0),2)</f>
        <v>0</v>
      </c>
      <c r="AH16" s="31">
        <f>ROUND(IF(AR16="2",BJ16,0),2)</f>
        <v>0</v>
      </c>
      <c r="AI16" s="31">
        <f>ROUND(IF(AR16="0",BK16,0),2)</f>
        <v>0</v>
      </c>
      <c r="AJ16" s="12" t="s">
        <v>49</v>
      </c>
      <c r="AK16" s="31">
        <f>IF(AO16=0,M16,0)</f>
        <v>0</v>
      </c>
      <c r="AL16" s="31">
        <f>IF(AO16=12,M16,0)</f>
        <v>0</v>
      </c>
      <c r="AM16" s="31">
        <f>IF(AO16=21,M16,0)</f>
        <v>0</v>
      </c>
      <c r="AO16" s="31">
        <v>21</v>
      </c>
      <c r="AP16" s="31">
        <f>I16*0</f>
        <v>0</v>
      </c>
      <c r="AQ16" s="31">
        <f>I16*(1-0)</f>
        <v>0</v>
      </c>
      <c r="AR16" s="34" t="s">
        <v>52</v>
      </c>
      <c r="AW16" s="31">
        <f>ROUND(AX16+AY16,2)</f>
        <v>0</v>
      </c>
      <c r="AX16" s="31">
        <f>ROUND(G16*AP16,2)</f>
        <v>0</v>
      </c>
      <c r="AY16" s="31">
        <f>ROUND(G16*AQ16,2)</f>
        <v>0</v>
      </c>
      <c r="AZ16" s="34" t="s">
        <v>68</v>
      </c>
      <c r="BA16" s="34" t="s">
        <v>57</v>
      </c>
      <c r="BB16" s="12" t="s">
        <v>58</v>
      </c>
      <c r="BD16" s="31">
        <f>AX16+AY16</f>
        <v>0</v>
      </c>
      <c r="BE16" s="31">
        <f>I16/(100-BF16)*100</f>
        <v>0</v>
      </c>
      <c r="BF16" s="31">
        <v>0</v>
      </c>
      <c r="BG16" s="31">
        <f>P16</f>
        <v>0</v>
      </c>
      <c r="BI16" s="31">
        <f>G16*AP16</f>
        <v>0</v>
      </c>
      <c r="BJ16" s="31">
        <f>G16*AQ16</f>
        <v>0</v>
      </c>
      <c r="BK16" s="31">
        <f>G16*I16</f>
        <v>0</v>
      </c>
      <c r="BL16" s="31"/>
      <c r="BM16" s="31">
        <v>12</v>
      </c>
      <c r="BX16" s="31">
        <f>J16</f>
        <v>21</v>
      </c>
      <c r="BY16" s="4" t="s">
        <v>66</v>
      </c>
    </row>
    <row r="17" spans="1:77" ht="14.4" x14ac:dyDescent="0.3">
      <c r="A17" s="2" t="s">
        <v>69</v>
      </c>
      <c r="B17" s="3" t="s">
        <v>49</v>
      </c>
      <c r="C17" s="3" t="s">
        <v>70</v>
      </c>
      <c r="D17" s="78" t="s">
        <v>71</v>
      </c>
      <c r="E17" s="79"/>
      <c r="F17" s="3" t="s">
        <v>67</v>
      </c>
      <c r="G17" s="31">
        <v>3.5</v>
      </c>
      <c r="H17" s="75"/>
      <c r="I17" s="31"/>
      <c r="J17" s="32">
        <v>21</v>
      </c>
      <c r="K17" s="31">
        <f>ROUND(G17*AP17,2)</f>
        <v>0</v>
      </c>
      <c r="L17" s="31">
        <f>ROUND(G17*AQ17,2)</f>
        <v>0</v>
      </c>
      <c r="M17" s="31">
        <f>ROUND(G17*I17,2)</f>
        <v>0</v>
      </c>
      <c r="N17" s="31">
        <f>M17*(1+BX17/100)</f>
        <v>0</v>
      </c>
      <c r="O17" s="31"/>
      <c r="P17" s="31"/>
      <c r="Q17" s="33"/>
      <c r="AA17" s="31">
        <f>ROUND(IF(AR17="5",BK17,0),2)</f>
        <v>0</v>
      </c>
      <c r="AC17" s="31">
        <f>ROUND(IF(AR17="1",BI17,0),2)</f>
        <v>0</v>
      </c>
      <c r="AD17" s="31">
        <f>ROUND(IF(AR17="1",BJ17,0),2)</f>
        <v>0</v>
      </c>
      <c r="AE17" s="31">
        <f>ROUND(IF(AR17="7",BI17,0),2)</f>
        <v>0</v>
      </c>
      <c r="AF17" s="31">
        <f>ROUND(IF(AR17="7",BJ17,0),2)</f>
        <v>0</v>
      </c>
      <c r="AG17" s="31">
        <f>ROUND(IF(AR17="2",BI17,0),2)</f>
        <v>0</v>
      </c>
      <c r="AH17" s="31">
        <f>ROUND(IF(AR17="2",BJ17,0),2)</f>
        <v>0</v>
      </c>
      <c r="AI17" s="31">
        <f>ROUND(IF(AR17="0",BK17,0),2)</f>
        <v>0</v>
      </c>
      <c r="AJ17" s="12" t="s">
        <v>49</v>
      </c>
      <c r="AK17" s="31">
        <f>IF(AO17=0,M17,0)</f>
        <v>0</v>
      </c>
      <c r="AL17" s="31">
        <f>IF(AO17=12,M17,0)</f>
        <v>0</v>
      </c>
      <c r="AM17" s="31">
        <f>IF(AO17=21,M17,0)</f>
        <v>0</v>
      </c>
      <c r="AO17" s="31">
        <v>21</v>
      </c>
      <c r="AP17" s="31">
        <f>I17*0</f>
        <v>0</v>
      </c>
      <c r="AQ17" s="31">
        <f>I17*(1-0)</f>
        <v>0</v>
      </c>
      <c r="AR17" s="34" t="s">
        <v>52</v>
      </c>
      <c r="AW17" s="31">
        <f>ROUND(AX17+AY17,2)</f>
        <v>0</v>
      </c>
      <c r="AX17" s="31">
        <f>ROUND(G17*AP17,2)</f>
        <v>0</v>
      </c>
      <c r="AY17" s="31">
        <f>ROUND(G17*AQ17,2)</f>
        <v>0</v>
      </c>
      <c r="AZ17" s="34" t="s">
        <v>68</v>
      </c>
      <c r="BA17" s="34" t="s">
        <v>57</v>
      </c>
      <c r="BB17" s="12" t="s">
        <v>58</v>
      </c>
      <c r="BD17" s="31">
        <f>AX17+AY17</f>
        <v>0</v>
      </c>
      <c r="BE17" s="31">
        <f>I17/(100-BF17)*100</f>
        <v>0</v>
      </c>
      <c r="BF17" s="31">
        <v>0</v>
      </c>
      <c r="BG17" s="31">
        <f>P17</f>
        <v>0</v>
      </c>
      <c r="BI17" s="31">
        <f>G17*AP17</f>
        <v>0</v>
      </c>
      <c r="BJ17" s="31">
        <f>G17*AQ17</f>
        <v>0</v>
      </c>
      <c r="BK17" s="31">
        <f>G17*I17</f>
        <v>0</v>
      </c>
      <c r="BL17" s="31"/>
      <c r="BM17" s="31">
        <v>12</v>
      </c>
      <c r="BX17" s="31">
        <f>J17</f>
        <v>21</v>
      </c>
      <c r="BY17" s="4" t="s">
        <v>71</v>
      </c>
    </row>
    <row r="18" spans="1:77" ht="14.4" x14ac:dyDescent="0.3">
      <c r="A18" s="35" t="s">
        <v>49</v>
      </c>
      <c r="B18" s="36" t="s">
        <v>49</v>
      </c>
      <c r="C18" s="36" t="s">
        <v>72</v>
      </c>
      <c r="D18" s="132" t="s">
        <v>73</v>
      </c>
      <c r="E18" s="133"/>
      <c r="F18" s="37" t="s">
        <v>4</v>
      </c>
      <c r="G18" s="37" t="s">
        <v>4</v>
      </c>
      <c r="H18" s="76"/>
      <c r="I18" s="37"/>
      <c r="J18" s="37" t="s">
        <v>4</v>
      </c>
      <c r="K18" s="1">
        <f>SUM(K19:K20)</f>
        <v>0</v>
      </c>
      <c r="L18" s="1">
        <f>SUM(L19:L20)</f>
        <v>0</v>
      </c>
      <c r="M18" s="1">
        <f>SUM(M19:M20)</f>
        <v>0</v>
      </c>
      <c r="N18" s="1">
        <f>SUM(N19:N20)</f>
        <v>0</v>
      </c>
      <c r="O18" s="12"/>
      <c r="P18" s="1"/>
      <c r="Q18" s="38"/>
      <c r="AJ18" s="12" t="s">
        <v>49</v>
      </c>
      <c r="AT18" s="1">
        <f>SUM(AK19:AK20)</f>
        <v>0</v>
      </c>
      <c r="AU18" s="1">
        <f>SUM(AL19:AL20)</f>
        <v>0</v>
      </c>
      <c r="AV18" s="1">
        <f>SUM(AM19:AM20)</f>
        <v>0</v>
      </c>
    </row>
    <row r="19" spans="1:77" ht="14.4" x14ac:dyDescent="0.3">
      <c r="A19" s="2" t="s">
        <v>74</v>
      </c>
      <c r="B19" s="3" t="s">
        <v>49</v>
      </c>
      <c r="C19" s="3" t="s">
        <v>75</v>
      </c>
      <c r="D19" s="78" t="s">
        <v>76</v>
      </c>
      <c r="E19" s="79"/>
      <c r="F19" s="3" t="s">
        <v>67</v>
      </c>
      <c r="G19" s="31">
        <v>5.4</v>
      </c>
      <c r="H19" s="75"/>
      <c r="I19" s="31"/>
      <c r="J19" s="32">
        <v>21</v>
      </c>
      <c r="K19" s="31">
        <f>ROUND(G19*AP19,2)</f>
        <v>0</v>
      </c>
      <c r="L19" s="31">
        <f>ROUND(G19*AQ19,2)</f>
        <v>0</v>
      </c>
      <c r="M19" s="31">
        <f>ROUND(G19*I19,2)</f>
        <v>0</v>
      </c>
      <c r="N19" s="31">
        <f>M19*(1+BX19/100)</f>
        <v>0</v>
      </c>
      <c r="O19" s="31"/>
      <c r="P19" s="31"/>
      <c r="Q19" s="33"/>
      <c r="AA19" s="31">
        <f>ROUND(IF(AR19="5",BK19,0),2)</f>
        <v>0</v>
      </c>
      <c r="AC19" s="31">
        <f>ROUND(IF(AR19="1",BI19,0),2)</f>
        <v>0</v>
      </c>
      <c r="AD19" s="31">
        <f>ROUND(IF(AR19="1",BJ19,0),2)</f>
        <v>0</v>
      </c>
      <c r="AE19" s="31">
        <f>ROUND(IF(AR19="7",BI19,0),2)</f>
        <v>0</v>
      </c>
      <c r="AF19" s="31">
        <f>ROUND(IF(AR19="7",BJ19,0),2)</f>
        <v>0</v>
      </c>
      <c r="AG19" s="31">
        <f>ROUND(IF(AR19="2",BI19,0),2)</f>
        <v>0</v>
      </c>
      <c r="AH19" s="31">
        <f>ROUND(IF(AR19="2",BJ19,0),2)</f>
        <v>0</v>
      </c>
      <c r="AI19" s="31">
        <f>ROUND(IF(AR19="0",BK19,0),2)</f>
        <v>0</v>
      </c>
      <c r="AJ19" s="12" t="s">
        <v>49</v>
      </c>
      <c r="AK19" s="31">
        <f>IF(AO19=0,M19,0)</f>
        <v>0</v>
      </c>
      <c r="AL19" s="31">
        <f>IF(AO19=12,M19,0)</f>
        <v>0</v>
      </c>
      <c r="AM19" s="31">
        <f>IF(AO19=21,M19,0)</f>
        <v>0</v>
      </c>
      <c r="AO19" s="31">
        <v>21</v>
      </c>
      <c r="AP19" s="31">
        <f>I19*0</f>
        <v>0</v>
      </c>
      <c r="AQ19" s="31">
        <f>I19*(1-0)</f>
        <v>0</v>
      </c>
      <c r="AR19" s="34" t="s">
        <v>52</v>
      </c>
      <c r="AW19" s="31">
        <f>ROUND(AX19+AY19,2)</f>
        <v>0</v>
      </c>
      <c r="AX19" s="31">
        <f>ROUND(G19*AP19,2)</f>
        <v>0</v>
      </c>
      <c r="AY19" s="31">
        <f>ROUND(G19*AQ19,2)</f>
        <v>0</v>
      </c>
      <c r="AZ19" s="34" t="s">
        <v>77</v>
      </c>
      <c r="BA19" s="34" t="s">
        <v>57</v>
      </c>
      <c r="BB19" s="12" t="s">
        <v>58</v>
      </c>
      <c r="BD19" s="31">
        <f>AX19+AY19</f>
        <v>0</v>
      </c>
      <c r="BE19" s="31">
        <f>I19/(100-BF19)*100</f>
        <v>0</v>
      </c>
      <c r="BF19" s="31">
        <v>0</v>
      </c>
      <c r="BG19" s="31">
        <f>P19</f>
        <v>0</v>
      </c>
      <c r="BI19" s="31">
        <f>G19*AP19</f>
        <v>0</v>
      </c>
      <c r="BJ19" s="31">
        <f>G19*AQ19</f>
        <v>0</v>
      </c>
      <c r="BK19" s="31">
        <f>G19*I19</f>
        <v>0</v>
      </c>
      <c r="BL19" s="31"/>
      <c r="BM19" s="31">
        <v>13</v>
      </c>
      <c r="BX19" s="31">
        <f>J19</f>
        <v>21</v>
      </c>
      <c r="BY19" s="4" t="s">
        <v>76</v>
      </c>
    </row>
    <row r="20" spans="1:77" ht="14.4" x14ac:dyDescent="0.3">
      <c r="A20" s="2" t="s">
        <v>78</v>
      </c>
      <c r="B20" s="3" t="s">
        <v>49</v>
      </c>
      <c r="C20" s="3" t="s">
        <v>79</v>
      </c>
      <c r="D20" s="78" t="s">
        <v>80</v>
      </c>
      <c r="E20" s="79"/>
      <c r="F20" s="3" t="s">
        <v>67</v>
      </c>
      <c r="G20" s="31">
        <v>5.4</v>
      </c>
      <c r="H20" s="75"/>
      <c r="I20" s="31"/>
      <c r="J20" s="32">
        <v>21</v>
      </c>
      <c r="K20" s="31">
        <f>ROUND(G20*AP20,2)</f>
        <v>0</v>
      </c>
      <c r="L20" s="31">
        <f>ROUND(G20*AQ20,2)</f>
        <v>0</v>
      </c>
      <c r="M20" s="31">
        <f>ROUND(G20*I20,2)</f>
        <v>0</v>
      </c>
      <c r="N20" s="31">
        <f>M20*(1+BX20/100)</f>
        <v>0</v>
      </c>
      <c r="O20" s="31"/>
      <c r="P20" s="31"/>
      <c r="Q20" s="33"/>
      <c r="AA20" s="31">
        <f>ROUND(IF(AR20="5",BK20,0),2)</f>
        <v>0</v>
      </c>
      <c r="AC20" s="31">
        <f>ROUND(IF(AR20="1",BI20,0),2)</f>
        <v>0</v>
      </c>
      <c r="AD20" s="31">
        <f>ROUND(IF(AR20="1",BJ20,0),2)</f>
        <v>0</v>
      </c>
      <c r="AE20" s="31">
        <f>ROUND(IF(AR20="7",BI20,0),2)</f>
        <v>0</v>
      </c>
      <c r="AF20" s="31">
        <f>ROUND(IF(AR20="7",BJ20,0),2)</f>
        <v>0</v>
      </c>
      <c r="AG20" s="31">
        <f>ROUND(IF(AR20="2",BI20,0),2)</f>
        <v>0</v>
      </c>
      <c r="AH20" s="31">
        <f>ROUND(IF(AR20="2",BJ20,0),2)</f>
        <v>0</v>
      </c>
      <c r="AI20" s="31">
        <f>ROUND(IF(AR20="0",BK20,0),2)</f>
        <v>0</v>
      </c>
      <c r="AJ20" s="12" t="s">
        <v>49</v>
      </c>
      <c r="AK20" s="31">
        <f>IF(AO20=0,M20,0)</f>
        <v>0</v>
      </c>
      <c r="AL20" s="31">
        <f>IF(AO20=12,M20,0)</f>
        <v>0</v>
      </c>
      <c r="AM20" s="31">
        <f>IF(AO20=21,M20,0)</f>
        <v>0</v>
      </c>
      <c r="AO20" s="31">
        <v>21</v>
      </c>
      <c r="AP20" s="31">
        <f>I20*0</f>
        <v>0</v>
      </c>
      <c r="AQ20" s="31">
        <f>I20*(1-0)</f>
        <v>0</v>
      </c>
      <c r="AR20" s="34" t="s">
        <v>52</v>
      </c>
      <c r="AW20" s="31">
        <f>ROUND(AX20+AY20,2)</f>
        <v>0</v>
      </c>
      <c r="AX20" s="31">
        <f>ROUND(G20*AP20,2)</f>
        <v>0</v>
      </c>
      <c r="AY20" s="31">
        <f>ROUND(G20*AQ20,2)</f>
        <v>0</v>
      </c>
      <c r="AZ20" s="34" t="s">
        <v>77</v>
      </c>
      <c r="BA20" s="34" t="s">
        <v>57</v>
      </c>
      <c r="BB20" s="12" t="s">
        <v>58</v>
      </c>
      <c r="BD20" s="31">
        <f>AX20+AY20</f>
        <v>0</v>
      </c>
      <c r="BE20" s="31">
        <f>I20/(100-BF20)*100</f>
        <v>0</v>
      </c>
      <c r="BF20" s="31">
        <v>0</v>
      </c>
      <c r="BG20" s="31">
        <f>P20</f>
        <v>0</v>
      </c>
      <c r="BI20" s="31">
        <f>G20*AP20</f>
        <v>0</v>
      </c>
      <c r="BJ20" s="31">
        <f>G20*AQ20</f>
        <v>0</v>
      </c>
      <c r="BK20" s="31">
        <f>G20*I20</f>
        <v>0</v>
      </c>
      <c r="BL20" s="31"/>
      <c r="BM20" s="31">
        <v>13</v>
      </c>
      <c r="BX20" s="31">
        <f>J20</f>
        <v>21</v>
      </c>
      <c r="BY20" s="4" t="s">
        <v>80</v>
      </c>
    </row>
    <row r="21" spans="1:77" ht="14.4" x14ac:dyDescent="0.3">
      <c r="A21" s="35" t="s">
        <v>49</v>
      </c>
      <c r="B21" s="36" t="s">
        <v>49</v>
      </c>
      <c r="C21" s="36" t="s">
        <v>81</v>
      </c>
      <c r="D21" s="132" t="s">
        <v>82</v>
      </c>
      <c r="E21" s="133"/>
      <c r="F21" s="37" t="s">
        <v>4</v>
      </c>
      <c r="G21" s="37" t="s">
        <v>4</v>
      </c>
      <c r="H21" s="76"/>
      <c r="I21" s="37"/>
      <c r="J21" s="37" t="s">
        <v>4</v>
      </c>
      <c r="K21" s="1">
        <f>SUM(K22:K26)</f>
        <v>0</v>
      </c>
      <c r="L21" s="1">
        <f>SUM(L22:L26)</f>
        <v>0</v>
      </c>
      <c r="M21" s="1">
        <f>SUM(M22:M26)</f>
        <v>0</v>
      </c>
      <c r="N21" s="1">
        <f>SUM(N22:N26)</f>
        <v>0</v>
      </c>
      <c r="O21" s="12"/>
      <c r="P21" s="1"/>
      <c r="Q21" s="38"/>
      <c r="AJ21" s="12" t="s">
        <v>49</v>
      </c>
      <c r="AT21" s="1">
        <f>SUM(AK22:AK26)</f>
        <v>0</v>
      </c>
      <c r="AU21" s="1">
        <f>SUM(AL22:AL26)</f>
        <v>0</v>
      </c>
      <c r="AV21" s="1">
        <f>SUM(AM22:AM26)</f>
        <v>0</v>
      </c>
    </row>
    <row r="22" spans="1:77" ht="14.4" x14ac:dyDescent="0.3">
      <c r="A22" s="2" t="s">
        <v>83</v>
      </c>
      <c r="B22" s="3" t="s">
        <v>49</v>
      </c>
      <c r="C22" s="3" t="s">
        <v>84</v>
      </c>
      <c r="D22" s="78" t="s">
        <v>85</v>
      </c>
      <c r="E22" s="79"/>
      <c r="F22" s="3" t="s">
        <v>67</v>
      </c>
      <c r="G22" s="31">
        <v>18.596</v>
      </c>
      <c r="H22" s="75"/>
      <c r="I22" s="31"/>
      <c r="J22" s="32">
        <v>21</v>
      </c>
      <c r="K22" s="31">
        <f>ROUND(G22*AP22,2)</f>
        <v>0</v>
      </c>
      <c r="L22" s="31">
        <f>ROUND(G22*AQ22,2)</f>
        <v>0</v>
      </c>
      <c r="M22" s="31">
        <f>ROUND(G22*I22,2)</f>
        <v>0</v>
      </c>
      <c r="N22" s="31">
        <f>M22*(1+BX22/100)</f>
        <v>0</v>
      </c>
      <c r="O22" s="31"/>
      <c r="P22" s="31"/>
      <c r="Q22" s="33"/>
      <c r="AA22" s="31">
        <f>ROUND(IF(AR22="5",BK22,0),2)</f>
        <v>0</v>
      </c>
      <c r="AC22" s="31">
        <f>ROUND(IF(AR22="1",BI22,0),2)</f>
        <v>0</v>
      </c>
      <c r="AD22" s="31">
        <f>ROUND(IF(AR22="1",BJ22,0),2)</f>
        <v>0</v>
      </c>
      <c r="AE22" s="31">
        <f>ROUND(IF(AR22="7",BI22,0),2)</f>
        <v>0</v>
      </c>
      <c r="AF22" s="31">
        <f>ROUND(IF(AR22="7",BJ22,0),2)</f>
        <v>0</v>
      </c>
      <c r="AG22" s="31">
        <f>ROUND(IF(AR22="2",BI22,0),2)</f>
        <v>0</v>
      </c>
      <c r="AH22" s="31">
        <f>ROUND(IF(AR22="2",BJ22,0),2)</f>
        <v>0</v>
      </c>
      <c r="AI22" s="31">
        <f>ROUND(IF(AR22="0",BK22,0),2)</f>
        <v>0</v>
      </c>
      <c r="AJ22" s="12" t="s">
        <v>49</v>
      </c>
      <c r="AK22" s="31">
        <f>IF(AO22=0,M22,0)</f>
        <v>0</v>
      </c>
      <c r="AL22" s="31">
        <f>IF(AO22=12,M22,0)</f>
        <v>0</v>
      </c>
      <c r="AM22" s="31">
        <f>IF(AO22=21,M22,0)</f>
        <v>0</v>
      </c>
      <c r="AO22" s="31">
        <v>21</v>
      </c>
      <c r="AP22" s="31">
        <f>I22*0</f>
        <v>0</v>
      </c>
      <c r="AQ22" s="31">
        <f>I22*(1-0)</f>
        <v>0</v>
      </c>
      <c r="AR22" s="34" t="s">
        <v>52</v>
      </c>
      <c r="AW22" s="31">
        <f>ROUND(AX22+AY22,2)</f>
        <v>0</v>
      </c>
      <c r="AX22" s="31">
        <f>ROUND(G22*AP22,2)</f>
        <v>0</v>
      </c>
      <c r="AY22" s="31">
        <f>ROUND(G22*AQ22,2)</f>
        <v>0</v>
      </c>
      <c r="AZ22" s="34" t="s">
        <v>86</v>
      </c>
      <c r="BA22" s="34" t="s">
        <v>57</v>
      </c>
      <c r="BB22" s="12" t="s">
        <v>58</v>
      </c>
      <c r="BD22" s="31">
        <f>AX22+AY22</f>
        <v>0</v>
      </c>
      <c r="BE22" s="31">
        <f>I22/(100-BF22)*100</f>
        <v>0</v>
      </c>
      <c r="BF22" s="31">
        <v>0</v>
      </c>
      <c r="BG22" s="31">
        <f>P22</f>
        <v>0</v>
      </c>
      <c r="BI22" s="31">
        <f>G22*AP22</f>
        <v>0</v>
      </c>
      <c r="BJ22" s="31">
        <f>G22*AQ22</f>
        <v>0</v>
      </c>
      <c r="BK22" s="31">
        <f>G22*I22</f>
        <v>0</v>
      </c>
      <c r="BL22" s="31"/>
      <c r="BM22" s="31">
        <v>16</v>
      </c>
      <c r="BX22" s="31">
        <f>J22</f>
        <v>21</v>
      </c>
      <c r="BY22" s="4" t="s">
        <v>85</v>
      </c>
    </row>
    <row r="23" spans="1:77" ht="14.4" x14ac:dyDescent="0.3">
      <c r="A23" s="2" t="s">
        <v>87</v>
      </c>
      <c r="B23" s="3" t="s">
        <v>49</v>
      </c>
      <c r="C23" s="3" t="s">
        <v>88</v>
      </c>
      <c r="D23" s="78" t="s">
        <v>89</v>
      </c>
      <c r="E23" s="79"/>
      <c r="F23" s="3" t="s">
        <v>67</v>
      </c>
      <c r="G23" s="31">
        <v>17.596</v>
      </c>
      <c r="H23" s="75"/>
      <c r="I23" s="31"/>
      <c r="J23" s="32">
        <v>21</v>
      </c>
      <c r="K23" s="31">
        <f>ROUND(G23*AP23,2)</f>
        <v>0</v>
      </c>
      <c r="L23" s="31">
        <f>ROUND(G23*AQ23,2)</f>
        <v>0</v>
      </c>
      <c r="M23" s="31">
        <f>ROUND(G23*I23,2)</f>
        <v>0</v>
      </c>
      <c r="N23" s="31">
        <f>M23*(1+BX23/100)</f>
        <v>0</v>
      </c>
      <c r="O23" s="31"/>
      <c r="P23" s="31"/>
      <c r="Q23" s="33"/>
      <c r="AA23" s="31">
        <f>ROUND(IF(AR23="5",BK23,0),2)</f>
        <v>0</v>
      </c>
      <c r="AC23" s="31">
        <f>ROUND(IF(AR23="1",BI23,0),2)</f>
        <v>0</v>
      </c>
      <c r="AD23" s="31">
        <f>ROUND(IF(AR23="1",BJ23,0),2)</f>
        <v>0</v>
      </c>
      <c r="AE23" s="31">
        <f>ROUND(IF(AR23="7",BI23,0),2)</f>
        <v>0</v>
      </c>
      <c r="AF23" s="31">
        <f>ROUND(IF(AR23="7",BJ23,0),2)</f>
        <v>0</v>
      </c>
      <c r="AG23" s="31">
        <f>ROUND(IF(AR23="2",BI23,0),2)</f>
        <v>0</v>
      </c>
      <c r="AH23" s="31">
        <f>ROUND(IF(AR23="2",BJ23,0),2)</f>
        <v>0</v>
      </c>
      <c r="AI23" s="31">
        <f>ROUND(IF(AR23="0",BK23,0),2)</f>
        <v>0</v>
      </c>
      <c r="AJ23" s="12" t="s">
        <v>49</v>
      </c>
      <c r="AK23" s="31">
        <f>IF(AO23=0,M23,0)</f>
        <v>0</v>
      </c>
      <c r="AL23" s="31">
        <f>IF(AO23=12,M23,0)</f>
        <v>0</v>
      </c>
      <c r="AM23" s="31">
        <f>IF(AO23=21,M23,0)</f>
        <v>0</v>
      </c>
      <c r="AO23" s="31">
        <v>21</v>
      </c>
      <c r="AP23" s="31">
        <f>I23*0</f>
        <v>0</v>
      </c>
      <c r="AQ23" s="31">
        <f>I23*(1-0)</f>
        <v>0</v>
      </c>
      <c r="AR23" s="34" t="s">
        <v>52</v>
      </c>
      <c r="AW23" s="31">
        <f>ROUND(AX23+AY23,2)</f>
        <v>0</v>
      </c>
      <c r="AX23" s="31">
        <f>ROUND(G23*AP23,2)</f>
        <v>0</v>
      </c>
      <c r="AY23" s="31">
        <f>ROUND(G23*AQ23,2)</f>
        <v>0</v>
      </c>
      <c r="AZ23" s="34" t="s">
        <v>86</v>
      </c>
      <c r="BA23" s="34" t="s">
        <v>57</v>
      </c>
      <c r="BB23" s="12" t="s">
        <v>58</v>
      </c>
      <c r="BD23" s="31">
        <f>AX23+AY23</f>
        <v>0</v>
      </c>
      <c r="BE23" s="31">
        <f>I23/(100-BF23)*100</f>
        <v>0</v>
      </c>
      <c r="BF23" s="31">
        <v>0</v>
      </c>
      <c r="BG23" s="31">
        <f>P23</f>
        <v>0</v>
      </c>
      <c r="BI23" s="31">
        <f>G23*AP23</f>
        <v>0</v>
      </c>
      <c r="BJ23" s="31">
        <f>G23*AQ23</f>
        <v>0</v>
      </c>
      <c r="BK23" s="31">
        <f>G23*I23</f>
        <v>0</v>
      </c>
      <c r="BL23" s="31"/>
      <c r="BM23" s="31">
        <v>16</v>
      </c>
      <c r="BX23" s="31">
        <f>J23</f>
        <v>21</v>
      </c>
      <c r="BY23" s="4" t="s">
        <v>89</v>
      </c>
    </row>
    <row r="24" spans="1:77" ht="14.4" x14ac:dyDescent="0.3">
      <c r="A24" s="2" t="s">
        <v>90</v>
      </c>
      <c r="B24" s="3" t="s">
        <v>49</v>
      </c>
      <c r="C24" s="3" t="s">
        <v>91</v>
      </c>
      <c r="D24" s="78" t="s">
        <v>92</v>
      </c>
      <c r="E24" s="79"/>
      <c r="F24" s="3" t="s">
        <v>67</v>
      </c>
      <c r="G24" s="31">
        <v>263.94</v>
      </c>
      <c r="H24" s="75"/>
      <c r="I24" s="31"/>
      <c r="J24" s="32">
        <v>21</v>
      </c>
      <c r="K24" s="31">
        <f>ROUND(G24*AP24,2)</f>
        <v>0</v>
      </c>
      <c r="L24" s="31">
        <f>ROUND(G24*AQ24,2)</f>
        <v>0</v>
      </c>
      <c r="M24" s="31">
        <f>ROUND(G24*I24,2)</f>
        <v>0</v>
      </c>
      <c r="N24" s="31">
        <f>M24*(1+BX24/100)</f>
        <v>0</v>
      </c>
      <c r="O24" s="31"/>
      <c r="P24" s="31"/>
      <c r="Q24" s="33"/>
      <c r="AA24" s="31">
        <f>ROUND(IF(AR24="5",BK24,0),2)</f>
        <v>0</v>
      </c>
      <c r="AC24" s="31">
        <f>ROUND(IF(AR24="1",BI24,0),2)</f>
        <v>0</v>
      </c>
      <c r="AD24" s="31">
        <f>ROUND(IF(AR24="1",BJ24,0),2)</f>
        <v>0</v>
      </c>
      <c r="AE24" s="31">
        <f>ROUND(IF(AR24="7",BI24,0),2)</f>
        <v>0</v>
      </c>
      <c r="AF24" s="31">
        <f>ROUND(IF(AR24="7",BJ24,0),2)</f>
        <v>0</v>
      </c>
      <c r="AG24" s="31">
        <f>ROUND(IF(AR24="2",BI24,0),2)</f>
        <v>0</v>
      </c>
      <c r="AH24" s="31">
        <f>ROUND(IF(AR24="2",BJ24,0),2)</f>
        <v>0</v>
      </c>
      <c r="AI24" s="31">
        <f>ROUND(IF(AR24="0",BK24,0),2)</f>
        <v>0</v>
      </c>
      <c r="AJ24" s="12" t="s">
        <v>49</v>
      </c>
      <c r="AK24" s="31">
        <f>IF(AO24=0,M24,0)</f>
        <v>0</v>
      </c>
      <c r="AL24" s="31">
        <f>IF(AO24=12,M24,0)</f>
        <v>0</v>
      </c>
      <c r="AM24" s="31">
        <f>IF(AO24=21,M24,0)</f>
        <v>0</v>
      </c>
      <c r="AO24" s="31">
        <v>21</v>
      </c>
      <c r="AP24" s="31">
        <f>I24*0</f>
        <v>0</v>
      </c>
      <c r="AQ24" s="31">
        <f>I24*(1-0)</f>
        <v>0</v>
      </c>
      <c r="AR24" s="34" t="s">
        <v>52</v>
      </c>
      <c r="AW24" s="31">
        <f>ROUND(AX24+AY24,2)</f>
        <v>0</v>
      </c>
      <c r="AX24" s="31">
        <f>ROUND(G24*AP24,2)</f>
        <v>0</v>
      </c>
      <c r="AY24" s="31">
        <f>ROUND(G24*AQ24,2)</f>
        <v>0</v>
      </c>
      <c r="AZ24" s="34" t="s">
        <v>86</v>
      </c>
      <c r="BA24" s="34" t="s">
        <v>57</v>
      </c>
      <c r="BB24" s="12" t="s">
        <v>58</v>
      </c>
      <c r="BD24" s="31">
        <f>AX24+AY24</f>
        <v>0</v>
      </c>
      <c r="BE24" s="31">
        <f>I24/(100-BF24)*100</f>
        <v>0</v>
      </c>
      <c r="BF24" s="31">
        <v>0</v>
      </c>
      <c r="BG24" s="31">
        <f>P24</f>
        <v>0</v>
      </c>
      <c r="BI24" s="31">
        <f>G24*AP24</f>
        <v>0</v>
      </c>
      <c r="BJ24" s="31">
        <f>G24*AQ24</f>
        <v>0</v>
      </c>
      <c r="BK24" s="31">
        <f>G24*I24</f>
        <v>0</v>
      </c>
      <c r="BL24" s="31"/>
      <c r="BM24" s="31">
        <v>16</v>
      </c>
      <c r="BX24" s="31">
        <f>J24</f>
        <v>21</v>
      </c>
      <c r="BY24" s="4" t="s">
        <v>92</v>
      </c>
    </row>
    <row r="25" spans="1:77" ht="14.4" x14ac:dyDescent="0.3">
      <c r="A25" s="2" t="s">
        <v>93</v>
      </c>
      <c r="B25" s="3" t="s">
        <v>49</v>
      </c>
      <c r="C25" s="3" t="s">
        <v>94</v>
      </c>
      <c r="D25" s="78" t="s">
        <v>95</v>
      </c>
      <c r="E25" s="79"/>
      <c r="F25" s="3" t="s">
        <v>67</v>
      </c>
      <c r="G25" s="31">
        <v>18.596</v>
      </c>
      <c r="H25" s="75"/>
      <c r="I25" s="31"/>
      <c r="J25" s="32">
        <v>21</v>
      </c>
      <c r="K25" s="31">
        <f>ROUND(G25*AP25,2)</f>
        <v>0</v>
      </c>
      <c r="L25" s="31">
        <f>ROUND(G25*AQ25,2)</f>
        <v>0</v>
      </c>
      <c r="M25" s="31">
        <f>ROUND(G25*I25,2)</f>
        <v>0</v>
      </c>
      <c r="N25" s="31">
        <f>M25*(1+BX25/100)</f>
        <v>0</v>
      </c>
      <c r="O25" s="31"/>
      <c r="P25" s="31"/>
      <c r="Q25" s="33"/>
      <c r="AA25" s="31">
        <f>ROUND(IF(AR25="5",BK25,0),2)</f>
        <v>0</v>
      </c>
      <c r="AC25" s="31">
        <f>ROUND(IF(AR25="1",BI25,0),2)</f>
        <v>0</v>
      </c>
      <c r="AD25" s="31">
        <f>ROUND(IF(AR25="1",BJ25,0),2)</f>
        <v>0</v>
      </c>
      <c r="AE25" s="31">
        <f>ROUND(IF(AR25="7",BI25,0),2)</f>
        <v>0</v>
      </c>
      <c r="AF25" s="31">
        <f>ROUND(IF(AR25="7",BJ25,0),2)</f>
        <v>0</v>
      </c>
      <c r="AG25" s="31">
        <f>ROUND(IF(AR25="2",BI25,0),2)</f>
        <v>0</v>
      </c>
      <c r="AH25" s="31">
        <f>ROUND(IF(AR25="2",BJ25,0),2)</f>
        <v>0</v>
      </c>
      <c r="AI25" s="31">
        <f>ROUND(IF(AR25="0",BK25,0),2)</f>
        <v>0</v>
      </c>
      <c r="AJ25" s="12" t="s">
        <v>49</v>
      </c>
      <c r="AK25" s="31">
        <f>IF(AO25=0,M25,0)</f>
        <v>0</v>
      </c>
      <c r="AL25" s="31">
        <f>IF(AO25=12,M25,0)</f>
        <v>0</v>
      </c>
      <c r="AM25" s="31">
        <f>IF(AO25=21,M25,0)</f>
        <v>0</v>
      </c>
      <c r="AO25" s="31">
        <v>21</v>
      </c>
      <c r="AP25" s="31">
        <f>I25*0</f>
        <v>0</v>
      </c>
      <c r="AQ25" s="31">
        <f>I25*(1-0)</f>
        <v>0</v>
      </c>
      <c r="AR25" s="34" t="s">
        <v>52</v>
      </c>
      <c r="AW25" s="31">
        <f>ROUND(AX25+AY25,2)</f>
        <v>0</v>
      </c>
      <c r="AX25" s="31">
        <f>ROUND(G25*AP25,2)</f>
        <v>0</v>
      </c>
      <c r="AY25" s="31">
        <f>ROUND(G25*AQ25,2)</f>
        <v>0</v>
      </c>
      <c r="AZ25" s="34" t="s">
        <v>86</v>
      </c>
      <c r="BA25" s="34" t="s">
        <v>57</v>
      </c>
      <c r="BB25" s="12" t="s">
        <v>58</v>
      </c>
      <c r="BD25" s="31">
        <f>AX25+AY25</f>
        <v>0</v>
      </c>
      <c r="BE25" s="31">
        <f>I25/(100-BF25)*100</f>
        <v>0</v>
      </c>
      <c r="BF25" s="31">
        <v>0</v>
      </c>
      <c r="BG25" s="31">
        <f>P25</f>
        <v>0</v>
      </c>
      <c r="BI25" s="31">
        <f>G25*AP25</f>
        <v>0</v>
      </c>
      <c r="BJ25" s="31">
        <f>G25*AQ25</f>
        <v>0</v>
      </c>
      <c r="BK25" s="31">
        <f>G25*I25</f>
        <v>0</v>
      </c>
      <c r="BL25" s="31"/>
      <c r="BM25" s="31">
        <v>16</v>
      </c>
      <c r="BX25" s="31">
        <f>J25</f>
        <v>21</v>
      </c>
      <c r="BY25" s="4" t="s">
        <v>95</v>
      </c>
    </row>
    <row r="26" spans="1:77" ht="14.4" x14ac:dyDescent="0.3">
      <c r="A26" s="2" t="s">
        <v>50</v>
      </c>
      <c r="B26" s="3" t="s">
        <v>49</v>
      </c>
      <c r="C26" s="3" t="s">
        <v>96</v>
      </c>
      <c r="D26" s="78" t="s">
        <v>97</v>
      </c>
      <c r="E26" s="79"/>
      <c r="F26" s="3" t="s">
        <v>67</v>
      </c>
      <c r="G26" s="31">
        <v>17.596</v>
      </c>
      <c r="H26" s="75"/>
      <c r="I26" s="31"/>
      <c r="J26" s="32">
        <v>21</v>
      </c>
      <c r="K26" s="31">
        <f>ROUND(G26*AP26,2)</f>
        <v>0</v>
      </c>
      <c r="L26" s="31">
        <f>ROUND(G26*AQ26,2)</f>
        <v>0</v>
      </c>
      <c r="M26" s="31">
        <f>ROUND(G26*I26,2)</f>
        <v>0</v>
      </c>
      <c r="N26" s="31">
        <f>M26*(1+BX26/100)</f>
        <v>0</v>
      </c>
      <c r="O26" s="31"/>
      <c r="P26" s="31"/>
      <c r="Q26" s="33"/>
      <c r="AA26" s="31">
        <f>ROUND(IF(AR26="5",BK26,0),2)</f>
        <v>0</v>
      </c>
      <c r="AC26" s="31">
        <f>ROUND(IF(AR26="1",BI26,0),2)</f>
        <v>0</v>
      </c>
      <c r="AD26" s="31">
        <f>ROUND(IF(AR26="1",BJ26,0),2)</f>
        <v>0</v>
      </c>
      <c r="AE26" s="31">
        <f>ROUND(IF(AR26="7",BI26,0),2)</f>
        <v>0</v>
      </c>
      <c r="AF26" s="31">
        <f>ROUND(IF(AR26="7",BJ26,0),2)</f>
        <v>0</v>
      </c>
      <c r="AG26" s="31">
        <f>ROUND(IF(AR26="2",BI26,0),2)</f>
        <v>0</v>
      </c>
      <c r="AH26" s="31">
        <f>ROUND(IF(AR26="2",BJ26,0),2)</f>
        <v>0</v>
      </c>
      <c r="AI26" s="31">
        <f>ROUND(IF(AR26="0",BK26,0),2)</f>
        <v>0</v>
      </c>
      <c r="AJ26" s="12" t="s">
        <v>49</v>
      </c>
      <c r="AK26" s="31">
        <f>IF(AO26=0,M26,0)</f>
        <v>0</v>
      </c>
      <c r="AL26" s="31">
        <f>IF(AO26=12,M26,0)</f>
        <v>0</v>
      </c>
      <c r="AM26" s="31">
        <f>IF(AO26=21,M26,0)</f>
        <v>0</v>
      </c>
      <c r="AO26" s="31">
        <v>21</v>
      </c>
      <c r="AP26" s="31">
        <f>I26*0</f>
        <v>0</v>
      </c>
      <c r="AQ26" s="31">
        <f>I26*(1-0)</f>
        <v>0</v>
      </c>
      <c r="AR26" s="34" t="s">
        <v>52</v>
      </c>
      <c r="AW26" s="31">
        <f>ROUND(AX26+AY26,2)</f>
        <v>0</v>
      </c>
      <c r="AX26" s="31">
        <f>ROUND(G26*AP26,2)</f>
        <v>0</v>
      </c>
      <c r="AY26" s="31">
        <f>ROUND(G26*AQ26,2)</f>
        <v>0</v>
      </c>
      <c r="AZ26" s="34" t="s">
        <v>86</v>
      </c>
      <c r="BA26" s="34" t="s">
        <v>57</v>
      </c>
      <c r="BB26" s="12" t="s">
        <v>58</v>
      </c>
      <c r="BD26" s="31">
        <f>AX26+AY26</f>
        <v>0</v>
      </c>
      <c r="BE26" s="31">
        <f>I26/(100-BF26)*100</f>
        <v>0</v>
      </c>
      <c r="BF26" s="31">
        <v>0</v>
      </c>
      <c r="BG26" s="31">
        <f>P26</f>
        <v>0</v>
      </c>
      <c r="BI26" s="31">
        <f>G26*AP26</f>
        <v>0</v>
      </c>
      <c r="BJ26" s="31">
        <f>G26*AQ26</f>
        <v>0</v>
      </c>
      <c r="BK26" s="31">
        <f>G26*I26</f>
        <v>0</v>
      </c>
      <c r="BL26" s="31"/>
      <c r="BM26" s="31">
        <v>16</v>
      </c>
      <c r="BX26" s="31">
        <f>J26</f>
        <v>21</v>
      </c>
      <c r="BY26" s="4" t="s">
        <v>97</v>
      </c>
    </row>
    <row r="27" spans="1:77" ht="14.4" x14ac:dyDescent="0.3">
      <c r="A27" s="35" t="s">
        <v>49</v>
      </c>
      <c r="B27" s="36" t="s">
        <v>49</v>
      </c>
      <c r="C27" s="36" t="s">
        <v>98</v>
      </c>
      <c r="D27" s="132" t="s">
        <v>99</v>
      </c>
      <c r="E27" s="133"/>
      <c r="F27" s="37" t="s">
        <v>4</v>
      </c>
      <c r="G27" s="37" t="s">
        <v>4</v>
      </c>
      <c r="H27" s="76"/>
      <c r="I27" s="37"/>
      <c r="J27" s="37" t="s">
        <v>4</v>
      </c>
      <c r="K27" s="1">
        <f>SUM(K28:K28)</f>
        <v>0</v>
      </c>
      <c r="L27" s="1">
        <f>SUM(L28:L28)</f>
        <v>0</v>
      </c>
      <c r="M27" s="1">
        <f>SUM(M28:M28)</f>
        <v>0</v>
      </c>
      <c r="N27" s="1">
        <f>SUM(N28:N28)</f>
        <v>0</v>
      </c>
      <c r="O27" s="12"/>
      <c r="P27" s="1"/>
      <c r="Q27" s="38"/>
      <c r="AJ27" s="12" t="s">
        <v>49</v>
      </c>
      <c r="AT27" s="1">
        <f>SUM(AK28:AK28)</f>
        <v>0</v>
      </c>
      <c r="AU27" s="1">
        <f>SUM(AL28:AL28)</f>
        <v>0</v>
      </c>
      <c r="AV27" s="1">
        <f>SUM(AM28:AM28)</f>
        <v>0</v>
      </c>
    </row>
    <row r="28" spans="1:77" ht="14.4" x14ac:dyDescent="0.3">
      <c r="A28" s="2" t="s">
        <v>62</v>
      </c>
      <c r="B28" s="3" t="s">
        <v>49</v>
      </c>
      <c r="C28" s="3" t="s">
        <v>100</v>
      </c>
      <c r="D28" s="78" t="s">
        <v>101</v>
      </c>
      <c r="E28" s="79"/>
      <c r="F28" s="3" t="s">
        <v>67</v>
      </c>
      <c r="G28" s="31">
        <v>1</v>
      </c>
      <c r="H28" s="75"/>
      <c r="I28" s="31"/>
      <c r="J28" s="32">
        <v>21</v>
      </c>
      <c r="K28" s="31">
        <f>ROUND(G28*AP28,2)</f>
        <v>0</v>
      </c>
      <c r="L28" s="31">
        <f>ROUND(G28*AQ28,2)</f>
        <v>0</v>
      </c>
      <c r="M28" s="31">
        <f>ROUND(G28*I28,2)</f>
        <v>0</v>
      </c>
      <c r="N28" s="31">
        <f>M28*(1+BX28/100)</f>
        <v>0</v>
      </c>
      <c r="O28" s="31"/>
      <c r="P28" s="31"/>
      <c r="Q28" s="33"/>
      <c r="AA28" s="31">
        <f>ROUND(IF(AR28="5",BK28,0),2)</f>
        <v>0</v>
      </c>
      <c r="AC28" s="31">
        <f>ROUND(IF(AR28="1",BI28,0),2)</f>
        <v>0</v>
      </c>
      <c r="AD28" s="31">
        <f>ROUND(IF(AR28="1",BJ28,0),2)</f>
        <v>0</v>
      </c>
      <c r="AE28" s="31">
        <f>ROUND(IF(AR28="7",BI28,0),2)</f>
        <v>0</v>
      </c>
      <c r="AF28" s="31">
        <f>ROUND(IF(AR28="7",BJ28,0),2)</f>
        <v>0</v>
      </c>
      <c r="AG28" s="31">
        <f>ROUND(IF(AR28="2",BI28,0),2)</f>
        <v>0</v>
      </c>
      <c r="AH28" s="31">
        <f>ROUND(IF(AR28="2",BJ28,0),2)</f>
        <v>0</v>
      </c>
      <c r="AI28" s="31">
        <f>ROUND(IF(AR28="0",BK28,0),2)</f>
        <v>0</v>
      </c>
      <c r="AJ28" s="12" t="s">
        <v>49</v>
      </c>
      <c r="AK28" s="31">
        <f>IF(AO28=0,M28,0)</f>
        <v>0</v>
      </c>
      <c r="AL28" s="31">
        <f>IF(AO28=12,M28,0)</f>
        <v>0</v>
      </c>
      <c r="AM28" s="31">
        <f>IF(AO28=21,M28,0)</f>
        <v>0</v>
      </c>
      <c r="AO28" s="31">
        <v>21</v>
      </c>
      <c r="AP28" s="31">
        <f>I28*0</f>
        <v>0</v>
      </c>
      <c r="AQ28" s="31">
        <f>I28*(1-0)</f>
        <v>0</v>
      </c>
      <c r="AR28" s="34" t="s">
        <v>52</v>
      </c>
      <c r="AW28" s="31">
        <f>ROUND(AX28+AY28,2)</f>
        <v>0</v>
      </c>
      <c r="AX28" s="31">
        <f>ROUND(G28*AP28,2)</f>
        <v>0</v>
      </c>
      <c r="AY28" s="31">
        <f>ROUND(G28*AQ28,2)</f>
        <v>0</v>
      </c>
      <c r="AZ28" s="34" t="s">
        <v>102</v>
      </c>
      <c r="BA28" s="34" t="s">
        <v>57</v>
      </c>
      <c r="BB28" s="12" t="s">
        <v>58</v>
      </c>
      <c r="BD28" s="31">
        <f>AX28+AY28</f>
        <v>0</v>
      </c>
      <c r="BE28" s="31">
        <f>I28/(100-BF28)*100</f>
        <v>0</v>
      </c>
      <c r="BF28" s="31">
        <v>0</v>
      </c>
      <c r="BG28" s="31">
        <f>P28</f>
        <v>0</v>
      </c>
      <c r="BI28" s="31">
        <f>G28*AP28</f>
        <v>0</v>
      </c>
      <c r="BJ28" s="31">
        <f>G28*AQ28</f>
        <v>0</v>
      </c>
      <c r="BK28" s="31">
        <f>G28*I28</f>
        <v>0</v>
      </c>
      <c r="BL28" s="31"/>
      <c r="BM28" s="31">
        <v>17</v>
      </c>
      <c r="BX28" s="31">
        <f>J28</f>
        <v>21</v>
      </c>
      <c r="BY28" s="4" t="s">
        <v>101</v>
      </c>
    </row>
    <row r="29" spans="1:77" ht="14.4" x14ac:dyDescent="0.3">
      <c r="A29" s="35" t="s">
        <v>49</v>
      </c>
      <c r="B29" s="36" t="s">
        <v>49</v>
      </c>
      <c r="C29" s="36" t="s">
        <v>103</v>
      </c>
      <c r="D29" s="132" t="s">
        <v>104</v>
      </c>
      <c r="E29" s="133"/>
      <c r="F29" s="37" t="s">
        <v>4</v>
      </c>
      <c r="G29" s="37" t="s">
        <v>4</v>
      </c>
      <c r="H29" s="76"/>
      <c r="I29" s="37"/>
      <c r="J29" s="37" t="s">
        <v>4</v>
      </c>
      <c r="K29" s="1">
        <f>SUM(K30:K30)</f>
        <v>0</v>
      </c>
      <c r="L29" s="1">
        <f>SUM(L30:L30)</f>
        <v>0</v>
      </c>
      <c r="M29" s="1">
        <f>SUM(M30:M30)</f>
        <v>0</v>
      </c>
      <c r="N29" s="1">
        <f>SUM(N30:N30)</f>
        <v>0</v>
      </c>
      <c r="O29" s="12"/>
      <c r="P29" s="1"/>
      <c r="Q29" s="38"/>
      <c r="AJ29" s="12" t="s">
        <v>49</v>
      </c>
      <c r="AT29" s="1">
        <f>SUM(AK30:AK30)</f>
        <v>0</v>
      </c>
      <c r="AU29" s="1">
        <f>SUM(AL30:AL30)</f>
        <v>0</v>
      </c>
      <c r="AV29" s="1">
        <f>SUM(AM30:AM30)</f>
        <v>0</v>
      </c>
    </row>
    <row r="30" spans="1:77" ht="14.4" x14ac:dyDescent="0.3">
      <c r="A30" s="2" t="s">
        <v>72</v>
      </c>
      <c r="B30" s="3" t="s">
        <v>49</v>
      </c>
      <c r="C30" s="3" t="s">
        <v>105</v>
      </c>
      <c r="D30" s="78" t="s">
        <v>106</v>
      </c>
      <c r="E30" s="79"/>
      <c r="F30" s="3" t="s">
        <v>55</v>
      </c>
      <c r="G30" s="31">
        <v>133.47999999999999</v>
      </c>
      <c r="H30" s="75"/>
      <c r="I30" s="31"/>
      <c r="J30" s="32">
        <v>21</v>
      </c>
      <c r="K30" s="31">
        <f>ROUND(G30*AP30,2)</f>
        <v>0</v>
      </c>
      <c r="L30" s="31">
        <f>ROUND(G30*AQ30,2)</f>
        <v>0</v>
      </c>
      <c r="M30" s="31">
        <f>ROUND(G30*I30,2)</f>
        <v>0</v>
      </c>
      <c r="N30" s="31">
        <f>M30*(1+BX30/100)</f>
        <v>0</v>
      </c>
      <c r="O30" s="31"/>
      <c r="P30" s="31"/>
      <c r="Q30" s="33"/>
      <c r="AA30" s="31">
        <f>ROUND(IF(AR30="5",BK30,0),2)</f>
        <v>0</v>
      </c>
      <c r="AC30" s="31">
        <f>ROUND(IF(AR30="1",BI30,0),2)</f>
        <v>0</v>
      </c>
      <c r="AD30" s="31">
        <f>ROUND(IF(AR30="1",BJ30,0),2)</f>
        <v>0</v>
      </c>
      <c r="AE30" s="31">
        <f>ROUND(IF(AR30="7",BI30,0),2)</f>
        <v>0</v>
      </c>
      <c r="AF30" s="31">
        <f>ROUND(IF(AR30="7",BJ30,0),2)</f>
        <v>0</v>
      </c>
      <c r="AG30" s="31">
        <f>ROUND(IF(AR30="2",BI30,0),2)</f>
        <v>0</v>
      </c>
      <c r="AH30" s="31">
        <f>ROUND(IF(AR30="2",BJ30,0),2)</f>
        <v>0</v>
      </c>
      <c r="AI30" s="31">
        <f>ROUND(IF(AR30="0",BK30,0),2)</f>
        <v>0</v>
      </c>
      <c r="AJ30" s="12" t="s">
        <v>49</v>
      </c>
      <c r="AK30" s="31">
        <f>IF(AO30=0,M30,0)</f>
        <v>0</v>
      </c>
      <c r="AL30" s="31">
        <f>IF(AO30=12,M30,0)</f>
        <v>0</v>
      </c>
      <c r="AM30" s="31">
        <f>IF(AO30=21,M30,0)</f>
        <v>0</v>
      </c>
      <c r="AO30" s="31">
        <v>21</v>
      </c>
      <c r="AP30" s="31">
        <f>I30*0</f>
        <v>0</v>
      </c>
      <c r="AQ30" s="31">
        <f>I30*(1-0)</f>
        <v>0</v>
      </c>
      <c r="AR30" s="34" t="s">
        <v>52</v>
      </c>
      <c r="AW30" s="31">
        <f>ROUND(AX30+AY30,2)</f>
        <v>0</v>
      </c>
      <c r="AX30" s="31">
        <f>ROUND(G30*AP30,2)</f>
        <v>0</v>
      </c>
      <c r="AY30" s="31">
        <f>ROUND(G30*AQ30,2)</f>
        <v>0</v>
      </c>
      <c r="AZ30" s="34" t="s">
        <v>107</v>
      </c>
      <c r="BA30" s="34" t="s">
        <v>108</v>
      </c>
      <c r="BB30" s="12" t="s">
        <v>58</v>
      </c>
      <c r="BD30" s="31">
        <f>AX30+AY30</f>
        <v>0</v>
      </c>
      <c r="BE30" s="31">
        <f>I30/(100-BF30)*100</f>
        <v>0</v>
      </c>
      <c r="BF30" s="31">
        <v>0</v>
      </c>
      <c r="BG30" s="31">
        <f>P30</f>
        <v>0</v>
      </c>
      <c r="BI30" s="31">
        <f>G30*AP30</f>
        <v>0</v>
      </c>
      <c r="BJ30" s="31">
        <f>G30*AQ30</f>
        <v>0</v>
      </c>
      <c r="BK30" s="31">
        <f>G30*I30</f>
        <v>0</v>
      </c>
      <c r="BL30" s="31"/>
      <c r="BM30" s="31">
        <v>21</v>
      </c>
      <c r="BX30" s="31">
        <f>J30</f>
        <v>21</v>
      </c>
      <c r="BY30" s="4" t="s">
        <v>106</v>
      </c>
    </row>
    <row r="31" spans="1:77" ht="14.4" x14ac:dyDescent="0.3">
      <c r="A31" s="35" t="s">
        <v>49</v>
      </c>
      <c r="B31" s="36" t="s">
        <v>49</v>
      </c>
      <c r="C31" s="36" t="s">
        <v>109</v>
      </c>
      <c r="D31" s="132" t="s">
        <v>110</v>
      </c>
      <c r="E31" s="133"/>
      <c r="F31" s="37" t="s">
        <v>4</v>
      </c>
      <c r="G31" s="37" t="s">
        <v>4</v>
      </c>
      <c r="H31" s="76"/>
      <c r="I31" s="37"/>
      <c r="J31" s="37" t="s">
        <v>4</v>
      </c>
      <c r="K31" s="1">
        <f>SUM(K32:K35)</f>
        <v>0</v>
      </c>
      <c r="L31" s="1">
        <f>SUM(L32:L35)</f>
        <v>0</v>
      </c>
      <c r="M31" s="1">
        <f>SUM(M32:M35)</f>
        <v>0</v>
      </c>
      <c r="N31" s="1">
        <f>SUM(N32:N35)</f>
        <v>0</v>
      </c>
      <c r="O31" s="12"/>
      <c r="P31" s="1"/>
      <c r="Q31" s="38"/>
      <c r="AJ31" s="12" t="s">
        <v>49</v>
      </c>
      <c r="AT31" s="1">
        <f>SUM(AK32:AK35)</f>
        <v>0</v>
      </c>
      <c r="AU31" s="1">
        <f>SUM(AL32:AL35)</f>
        <v>0</v>
      </c>
      <c r="AV31" s="1">
        <f>SUM(AM32:AM35)</f>
        <v>0</v>
      </c>
    </row>
    <row r="32" spans="1:77" ht="14.4" x14ac:dyDescent="0.3">
      <c r="A32" s="2" t="s">
        <v>111</v>
      </c>
      <c r="B32" s="3" t="s">
        <v>49</v>
      </c>
      <c r="C32" s="3" t="s">
        <v>112</v>
      </c>
      <c r="D32" s="78" t="s">
        <v>113</v>
      </c>
      <c r="E32" s="79"/>
      <c r="F32" s="3" t="s">
        <v>67</v>
      </c>
      <c r="G32" s="31">
        <v>4.32</v>
      </c>
      <c r="H32" s="75"/>
      <c r="I32" s="31"/>
      <c r="J32" s="32">
        <v>21</v>
      </c>
      <c r="K32" s="31">
        <f>ROUND(G32*AP32,2)</f>
        <v>0</v>
      </c>
      <c r="L32" s="31">
        <f>ROUND(G32*AQ32,2)</f>
        <v>0</v>
      </c>
      <c r="M32" s="31">
        <f>ROUND(G32*I32,2)</f>
        <v>0</v>
      </c>
      <c r="N32" s="31">
        <f>M32*(1+BX32/100)</f>
        <v>0</v>
      </c>
      <c r="O32" s="31"/>
      <c r="P32" s="31"/>
      <c r="Q32" s="33"/>
      <c r="AA32" s="31">
        <f>ROUND(IF(AR32="5",BK32,0),2)</f>
        <v>0</v>
      </c>
      <c r="AC32" s="31">
        <f>ROUND(IF(AR32="1",BI32,0),2)</f>
        <v>0</v>
      </c>
      <c r="AD32" s="31">
        <f>ROUND(IF(AR32="1",BJ32,0),2)</f>
        <v>0</v>
      </c>
      <c r="AE32" s="31">
        <f>ROUND(IF(AR32="7",BI32,0),2)</f>
        <v>0</v>
      </c>
      <c r="AF32" s="31">
        <f>ROUND(IF(AR32="7",BJ32,0),2)</f>
        <v>0</v>
      </c>
      <c r="AG32" s="31">
        <f>ROUND(IF(AR32="2",BI32,0),2)</f>
        <v>0</v>
      </c>
      <c r="AH32" s="31">
        <f>ROUND(IF(AR32="2",BJ32,0),2)</f>
        <v>0</v>
      </c>
      <c r="AI32" s="31">
        <f>ROUND(IF(AR32="0",BK32,0),2)</f>
        <v>0</v>
      </c>
      <c r="AJ32" s="12" t="s">
        <v>49</v>
      </c>
      <c r="AK32" s="31">
        <f>IF(AO32=0,M32,0)</f>
        <v>0</v>
      </c>
      <c r="AL32" s="31">
        <f>IF(AO32=12,M32,0)</f>
        <v>0</v>
      </c>
      <c r="AM32" s="31">
        <f>IF(AO32=21,M32,0)</f>
        <v>0</v>
      </c>
      <c r="AO32" s="31">
        <v>21</v>
      </c>
      <c r="AP32" s="31">
        <f>I32*0.686261419</f>
        <v>0</v>
      </c>
      <c r="AQ32" s="31">
        <f>I32*(1-0.686261419)</f>
        <v>0</v>
      </c>
      <c r="AR32" s="34" t="s">
        <v>52</v>
      </c>
      <c r="AW32" s="31">
        <f>ROUND(AX32+AY32,2)</f>
        <v>0</v>
      </c>
      <c r="AX32" s="31">
        <f>ROUND(G32*AP32,2)</f>
        <v>0</v>
      </c>
      <c r="AY32" s="31">
        <f>ROUND(G32*AQ32,2)</f>
        <v>0</v>
      </c>
      <c r="AZ32" s="34" t="s">
        <v>114</v>
      </c>
      <c r="BA32" s="34" t="s">
        <v>108</v>
      </c>
      <c r="BB32" s="12" t="s">
        <v>58</v>
      </c>
      <c r="BD32" s="31">
        <f>AX32+AY32</f>
        <v>0</v>
      </c>
      <c r="BE32" s="31">
        <f>I32/(100-BF32)*100</f>
        <v>0</v>
      </c>
      <c r="BF32" s="31">
        <v>0</v>
      </c>
      <c r="BG32" s="31">
        <f>P32</f>
        <v>0</v>
      </c>
      <c r="BI32" s="31">
        <f>G32*AP32</f>
        <v>0</v>
      </c>
      <c r="BJ32" s="31">
        <f>G32*AQ32</f>
        <v>0</v>
      </c>
      <c r="BK32" s="31">
        <f>G32*I32</f>
        <v>0</v>
      </c>
      <c r="BL32" s="31"/>
      <c r="BM32" s="31">
        <v>27</v>
      </c>
      <c r="BX32" s="31">
        <f>J32</f>
        <v>21</v>
      </c>
      <c r="BY32" s="4" t="s">
        <v>113</v>
      </c>
    </row>
    <row r="33" spans="1:77" ht="14.4" x14ac:dyDescent="0.3">
      <c r="A33" s="2" t="s">
        <v>115</v>
      </c>
      <c r="B33" s="3" t="s">
        <v>49</v>
      </c>
      <c r="C33" s="3" t="s">
        <v>116</v>
      </c>
      <c r="D33" s="78" t="s">
        <v>117</v>
      </c>
      <c r="E33" s="79"/>
      <c r="F33" s="3" t="s">
        <v>67</v>
      </c>
      <c r="G33" s="31">
        <v>1.08</v>
      </c>
      <c r="H33" s="75"/>
      <c r="I33" s="31"/>
      <c r="J33" s="32">
        <v>21</v>
      </c>
      <c r="K33" s="31">
        <f>ROUND(G33*AP33,2)</f>
        <v>0</v>
      </c>
      <c r="L33" s="31">
        <f>ROUND(G33*AQ33,2)</f>
        <v>0</v>
      </c>
      <c r="M33" s="31">
        <f>ROUND(G33*I33,2)</f>
        <v>0</v>
      </c>
      <c r="N33" s="31">
        <f>M33*(1+BX33/100)</f>
        <v>0</v>
      </c>
      <c r="O33" s="31"/>
      <c r="P33" s="31"/>
      <c r="Q33" s="33"/>
      <c r="AA33" s="31">
        <f>ROUND(IF(AR33="5",BK33,0),2)</f>
        <v>0</v>
      </c>
      <c r="AC33" s="31">
        <f>ROUND(IF(AR33="1",BI33,0),2)</f>
        <v>0</v>
      </c>
      <c r="AD33" s="31">
        <f>ROUND(IF(AR33="1",BJ33,0),2)</f>
        <v>0</v>
      </c>
      <c r="AE33" s="31">
        <f>ROUND(IF(AR33="7",BI33,0),2)</f>
        <v>0</v>
      </c>
      <c r="AF33" s="31">
        <f>ROUND(IF(AR33="7",BJ33,0),2)</f>
        <v>0</v>
      </c>
      <c r="AG33" s="31">
        <f>ROUND(IF(AR33="2",BI33,0),2)</f>
        <v>0</v>
      </c>
      <c r="AH33" s="31">
        <f>ROUND(IF(AR33="2",BJ33,0),2)</f>
        <v>0</v>
      </c>
      <c r="AI33" s="31">
        <f>ROUND(IF(AR33="0",BK33,0),2)</f>
        <v>0</v>
      </c>
      <c r="AJ33" s="12" t="s">
        <v>49</v>
      </c>
      <c r="AK33" s="31">
        <f>IF(AO33=0,M33,0)</f>
        <v>0</v>
      </c>
      <c r="AL33" s="31">
        <f>IF(AO33=12,M33,0)</f>
        <v>0</v>
      </c>
      <c r="AM33" s="31">
        <f>IF(AO33=21,M33,0)</f>
        <v>0</v>
      </c>
      <c r="AO33" s="31">
        <v>21</v>
      </c>
      <c r="AP33" s="31">
        <f>I33*0.899963684</f>
        <v>0</v>
      </c>
      <c r="AQ33" s="31">
        <f>I33*(1-0.899963684)</f>
        <v>0</v>
      </c>
      <c r="AR33" s="34" t="s">
        <v>52</v>
      </c>
      <c r="AW33" s="31">
        <f>ROUND(AX33+AY33,2)</f>
        <v>0</v>
      </c>
      <c r="AX33" s="31">
        <f>ROUND(G33*AP33,2)</f>
        <v>0</v>
      </c>
      <c r="AY33" s="31">
        <f>ROUND(G33*AQ33,2)</f>
        <v>0</v>
      </c>
      <c r="AZ33" s="34" t="s">
        <v>114</v>
      </c>
      <c r="BA33" s="34" t="s">
        <v>108</v>
      </c>
      <c r="BB33" s="12" t="s">
        <v>58</v>
      </c>
      <c r="BD33" s="31">
        <f>AX33+AY33</f>
        <v>0</v>
      </c>
      <c r="BE33" s="31">
        <f>I33/(100-BF33)*100</f>
        <v>0</v>
      </c>
      <c r="BF33" s="31">
        <v>0</v>
      </c>
      <c r="BG33" s="31">
        <f>P33</f>
        <v>0</v>
      </c>
      <c r="BI33" s="31">
        <f>G33*AP33</f>
        <v>0</v>
      </c>
      <c r="BJ33" s="31">
        <f>G33*AQ33</f>
        <v>0</v>
      </c>
      <c r="BK33" s="31">
        <f>G33*I33</f>
        <v>0</v>
      </c>
      <c r="BL33" s="31"/>
      <c r="BM33" s="31">
        <v>27</v>
      </c>
      <c r="BX33" s="31">
        <f>J33</f>
        <v>21</v>
      </c>
      <c r="BY33" s="4" t="s">
        <v>117</v>
      </c>
    </row>
    <row r="34" spans="1:77" ht="14.4" x14ac:dyDescent="0.3">
      <c r="A34" s="2" t="s">
        <v>81</v>
      </c>
      <c r="B34" s="3" t="s">
        <v>49</v>
      </c>
      <c r="C34" s="3" t="s">
        <v>118</v>
      </c>
      <c r="D34" s="78" t="s">
        <v>119</v>
      </c>
      <c r="E34" s="79"/>
      <c r="F34" s="3" t="s">
        <v>55</v>
      </c>
      <c r="G34" s="31">
        <v>5.4</v>
      </c>
      <c r="H34" s="75"/>
      <c r="I34" s="31"/>
      <c r="J34" s="32">
        <v>21</v>
      </c>
      <c r="K34" s="31">
        <f>ROUND(G34*AP34,2)</f>
        <v>0</v>
      </c>
      <c r="L34" s="31">
        <f>ROUND(G34*AQ34,2)</f>
        <v>0</v>
      </c>
      <c r="M34" s="31">
        <f>ROUND(G34*I34,2)</f>
        <v>0</v>
      </c>
      <c r="N34" s="31">
        <f>M34*(1+BX34/100)</f>
        <v>0</v>
      </c>
      <c r="O34" s="31"/>
      <c r="P34" s="31"/>
      <c r="Q34" s="33"/>
      <c r="AA34" s="31">
        <f>ROUND(IF(AR34="5",BK34,0),2)</f>
        <v>0</v>
      </c>
      <c r="AC34" s="31">
        <f>ROUND(IF(AR34="1",BI34,0),2)</f>
        <v>0</v>
      </c>
      <c r="AD34" s="31">
        <f>ROUND(IF(AR34="1",BJ34,0),2)</f>
        <v>0</v>
      </c>
      <c r="AE34" s="31">
        <f>ROUND(IF(AR34="7",BI34,0),2)</f>
        <v>0</v>
      </c>
      <c r="AF34" s="31">
        <f>ROUND(IF(AR34="7",BJ34,0),2)</f>
        <v>0</v>
      </c>
      <c r="AG34" s="31">
        <f>ROUND(IF(AR34="2",BI34,0),2)</f>
        <v>0</v>
      </c>
      <c r="AH34" s="31">
        <f>ROUND(IF(AR34="2",BJ34,0),2)</f>
        <v>0</v>
      </c>
      <c r="AI34" s="31">
        <f>ROUND(IF(AR34="0",BK34,0),2)</f>
        <v>0</v>
      </c>
      <c r="AJ34" s="12" t="s">
        <v>49</v>
      </c>
      <c r="AK34" s="31">
        <f>IF(AO34=0,M34,0)</f>
        <v>0</v>
      </c>
      <c r="AL34" s="31">
        <f>IF(AO34=12,M34,0)</f>
        <v>0</v>
      </c>
      <c r="AM34" s="31">
        <f>IF(AO34=21,M34,0)</f>
        <v>0</v>
      </c>
      <c r="AO34" s="31">
        <v>21</v>
      </c>
      <c r="AP34" s="31">
        <f>I34*0.302289774</f>
        <v>0</v>
      </c>
      <c r="AQ34" s="31">
        <f>I34*(1-0.302289774)</f>
        <v>0</v>
      </c>
      <c r="AR34" s="34" t="s">
        <v>52</v>
      </c>
      <c r="AW34" s="31">
        <f>ROUND(AX34+AY34,2)</f>
        <v>0</v>
      </c>
      <c r="AX34" s="31">
        <f>ROUND(G34*AP34,2)</f>
        <v>0</v>
      </c>
      <c r="AY34" s="31">
        <f>ROUND(G34*AQ34,2)</f>
        <v>0</v>
      </c>
      <c r="AZ34" s="34" t="s">
        <v>114</v>
      </c>
      <c r="BA34" s="34" t="s">
        <v>108</v>
      </c>
      <c r="BB34" s="12" t="s">
        <v>58</v>
      </c>
      <c r="BD34" s="31">
        <f>AX34+AY34</f>
        <v>0</v>
      </c>
      <c r="BE34" s="31">
        <f>I34/(100-BF34)*100</f>
        <v>0</v>
      </c>
      <c r="BF34" s="31">
        <v>0</v>
      </c>
      <c r="BG34" s="31">
        <f>P34</f>
        <v>0</v>
      </c>
      <c r="BI34" s="31">
        <f>G34*AP34</f>
        <v>0</v>
      </c>
      <c r="BJ34" s="31">
        <f>G34*AQ34</f>
        <v>0</v>
      </c>
      <c r="BK34" s="31">
        <f>G34*I34</f>
        <v>0</v>
      </c>
      <c r="BL34" s="31"/>
      <c r="BM34" s="31">
        <v>27</v>
      </c>
      <c r="BX34" s="31">
        <f>J34</f>
        <v>21</v>
      </c>
      <c r="BY34" s="4" t="s">
        <v>119</v>
      </c>
    </row>
    <row r="35" spans="1:77" ht="14.4" x14ac:dyDescent="0.3">
      <c r="A35" s="2" t="s">
        <v>98</v>
      </c>
      <c r="B35" s="3" t="s">
        <v>49</v>
      </c>
      <c r="C35" s="3" t="s">
        <v>120</v>
      </c>
      <c r="D35" s="78" t="s">
        <v>121</v>
      </c>
      <c r="E35" s="79"/>
      <c r="F35" s="3" t="s">
        <v>55</v>
      </c>
      <c r="G35" s="31">
        <v>5.4</v>
      </c>
      <c r="H35" s="75"/>
      <c r="I35" s="31"/>
      <c r="J35" s="32">
        <v>21</v>
      </c>
      <c r="K35" s="31">
        <f>ROUND(G35*AP35,2)</f>
        <v>0</v>
      </c>
      <c r="L35" s="31">
        <f>ROUND(G35*AQ35,2)</f>
        <v>0</v>
      </c>
      <c r="M35" s="31">
        <f>ROUND(G35*I35,2)</f>
        <v>0</v>
      </c>
      <c r="N35" s="31">
        <f>M35*(1+BX35/100)</f>
        <v>0</v>
      </c>
      <c r="O35" s="31"/>
      <c r="P35" s="31"/>
      <c r="Q35" s="33"/>
      <c r="AA35" s="31">
        <f>ROUND(IF(AR35="5",BK35,0),2)</f>
        <v>0</v>
      </c>
      <c r="AC35" s="31">
        <f>ROUND(IF(AR35="1",BI35,0),2)</f>
        <v>0</v>
      </c>
      <c r="AD35" s="31">
        <f>ROUND(IF(AR35="1",BJ35,0),2)</f>
        <v>0</v>
      </c>
      <c r="AE35" s="31">
        <f>ROUND(IF(AR35="7",BI35,0),2)</f>
        <v>0</v>
      </c>
      <c r="AF35" s="31">
        <f>ROUND(IF(AR35="7",BJ35,0),2)</f>
        <v>0</v>
      </c>
      <c r="AG35" s="31">
        <f>ROUND(IF(AR35="2",BI35,0),2)</f>
        <v>0</v>
      </c>
      <c r="AH35" s="31">
        <f>ROUND(IF(AR35="2",BJ35,0),2)</f>
        <v>0</v>
      </c>
      <c r="AI35" s="31">
        <f>ROUND(IF(AR35="0",BK35,0),2)</f>
        <v>0</v>
      </c>
      <c r="AJ35" s="12" t="s">
        <v>49</v>
      </c>
      <c r="AK35" s="31">
        <f>IF(AO35=0,M35,0)</f>
        <v>0</v>
      </c>
      <c r="AL35" s="31">
        <f>IF(AO35=12,M35,0)</f>
        <v>0</v>
      </c>
      <c r="AM35" s="31">
        <f>IF(AO35=21,M35,0)</f>
        <v>0</v>
      </c>
      <c r="AO35" s="31">
        <v>21</v>
      </c>
      <c r="AP35" s="31">
        <f>I35*0</f>
        <v>0</v>
      </c>
      <c r="AQ35" s="31">
        <f>I35*(1-0)</f>
        <v>0</v>
      </c>
      <c r="AR35" s="34" t="s">
        <v>52</v>
      </c>
      <c r="AW35" s="31">
        <f>ROUND(AX35+AY35,2)</f>
        <v>0</v>
      </c>
      <c r="AX35" s="31">
        <f>ROUND(G35*AP35,2)</f>
        <v>0</v>
      </c>
      <c r="AY35" s="31">
        <f>ROUND(G35*AQ35,2)</f>
        <v>0</v>
      </c>
      <c r="AZ35" s="34" t="s">
        <v>114</v>
      </c>
      <c r="BA35" s="34" t="s">
        <v>108</v>
      </c>
      <c r="BB35" s="12" t="s">
        <v>58</v>
      </c>
      <c r="BD35" s="31">
        <f>AX35+AY35</f>
        <v>0</v>
      </c>
      <c r="BE35" s="31">
        <f>I35/(100-BF35)*100</f>
        <v>0</v>
      </c>
      <c r="BF35" s="31">
        <v>0</v>
      </c>
      <c r="BG35" s="31">
        <f>P35</f>
        <v>0</v>
      </c>
      <c r="BI35" s="31">
        <f>G35*AP35</f>
        <v>0</v>
      </c>
      <c r="BJ35" s="31">
        <f>G35*AQ35</f>
        <v>0</v>
      </c>
      <c r="BK35" s="31">
        <f>G35*I35</f>
        <v>0</v>
      </c>
      <c r="BL35" s="31"/>
      <c r="BM35" s="31">
        <v>27</v>
      </c>
      <c r="BX35" s="31">
        <f>J35</f>
        <v>21</v>
      </c>
      <c r="BY35" s="4" t="s">
        <v>121</v>
      </c>
    </row>
    <row r="36" spans="1:77" ht="14.4" x14ac:dyDescent="0.3">
      <c r="A36" s="35" t="s">
        <v>49</v>
      </c>
      <c r="B36" s="36" t="s">
        <v>49</v>
      </c>
      <c r="C36" s="36" t="s">
        <v>122</v>
      </c>
      <c r="D36" s="132" t="s">
        <v>123</v>
      </c>
      <c r="E36" s="133"/>
      <c r="F36" s="37" t="s">
        <v>4</v>
      </c>
      <c r="G36" s="37" t="s">
        <v>4</v>
      </c>
      <c r="H36" s="76"/>
      <c r="I36" s="37"/>
      <c r="J36" s="37" t="s">
        <v>4</v>
      </c>
      <c r="K36" s="1">
        <f>SUM(K37:K39)</f>
        <v>0</v>
      </c>
      <c r="L36" s="1">
        <f>SUM(L37:L39)</f>
        <v>0</v>
      </c>
      <c r="M36" s="1">
        <f>SUM(M37:M39)</f>
        <v>0</v>
      </c>
      <c r="N36" s="1">
        <f>SUM(N37:N39)</f>
        <v>0</v>
      </c>
      <c r="O36" s="12"/>
      <c r="P36" s="1"/>
      <c r="Q36" s="38"/>
      <c r="AJ36" s="12" t="s">
        <v>49</v>
      </c>
      <c r="AT36" s="1">
        <f>SUM(AK37:AK39)</f>
        <v>0</v>
      </c>
      <c r="AU36" s="1">
        <f>SUM(AL37:AL39)</f>
        <v>0</v>
      </c>
      <c r="AV36" s="1">
        <f>SUM(AM37:AM39)</f>
        <v>0</v>
      </c>
    </row>
    <row r="37" spans="1:77" ht="14.4" x14ac:dyDescent="0.3">
      <c r="A37" s="2" t="s">
        <v>124</v>
      </c>
      <c r="B37" s="3" t="s">
        <v>49</v>
      </c>
      <c r="C37" s="3" t="s">
        <v>125</v>
      </c>
      <c r="D37" s="78" t="s">
        <v>126</v>
      </c>
      <c r="E37" s="79"/>
      <c r="F37" s="3" t="s">
        <v>55</v>
      </c>
      <c r="G37" s="31">
        <v>6.75</v>
      </c>
      <c r="H37" s="75"/>
      <c r="I37" s="31"/>
      <c r="J37" s="32">
        <v>21</v>
      </c>
      <c r="K37" s="31">
        <f>ROUND(G37*AP37,2)</f>
        <v>0</v>
      </c>
      <c r="L37" s="31">
        <f>ROUND(G37*AQ37,2)</f>
        <v>0</v>
      </c>
      <c r="M37" s="31">
        <f>ROUND(G37*I37,2)</f>
        <v>0</v>
      </c>
      <c r="N37" s="31">
        <f>M37*(1+BX37/100)</f>
        <v>0</v>
      </c>
      <c r="O37" s="31"/>
      <c r="P37" s="31"/>
      <c r="Q37" s="33"/>
      <c r="AA37" s="31">
        <f>ROUND(IF(AR37="5",BK37,0),2)</f>
        <v>0</v>
      </c>
      <c r="AC37" s="31">
        <f>ROUND(IF(AR37="1",BI37,0),2)</f>
        <v>0</v>
      </c>
      <c r="AD37" s="31">
        <f>ROUND(IF(AR37="1",BJ37,0),2)</f>
        <v>0</v>
      </c>
      <c r="AE37" s="31">
        <f>ROUND(IF(AR37="7",BI37,0),2)</f>
        <v>0</v>
      </c>
      <c r="AF37" s="31">
        <f>ROUND(IF(AR37="7",BJ37,0),2)</f>
        <v>0</v>
      </c>
      <c r="AG37" s="31">
        <f>ROUND(IF(AR37="2",BI37,0),2)</f>
        <v>0</v>
      </c>
      <c r="AH37" s="31">
        <f>ROUND(IF(AR37="2",BJ37,0),2)</f>
        <v>0</v>
      </c>
      <c r="AI37" s="31">
        <f>ROUND(IF(AR37="0",BK37,0),2)</f>
        <v>0</v>
      </c>
      <c r="AJ37" s="12" t="s">
        <v>49</v>
      </c>
      <c r="AK37" s="31">
        <f>IF(AO37=0,M37,0)</f>
        <v>0</v>
      </c>
      <c r="AL37" s="31">
        <f>IF(AO37=12,M37,0)</f>
        <v>0</v>
      </c>
      <c r="AM37" s="31">
        <f>IF(AO37=21,M37,0)</f>
        <v>0</v>
      </c>
      <c r="AO37" s="31">
        <v>21</v>
      </c>
      <c r="AP37" s="31">
        <f>I37*0</f>
        <v>0</v>
      </c>
      <c r="AQ37" s="31">
        <f>I37*(1-0)</f>
        <v>0</v>
      </c>
      <c r="AR37" s="34" t="s">
        <v>52</v>
      </c>
      <c r="AW37" s="31">
        <f>ROUND(AX37+AY37,2)</f>
        <v>0</v>
      </c>
      <c r="AX37" s="31">
        <f>ROUND(G37*AP37,2)</f>
        <v>0</v>
      </c>
      <c r="AY37" s="31">
        <f>ROUND(G37*AQ37,2)</f>
        <v>0</v>
      </c>
      <c r="AZ37" s="34" t="s">
        <v>127</v>
      </c>
      <c r="BA37" s="34" t="s">
        <v>128</v>
      </c>
      <c r="BB37" s="12" t="s">
        <v>58</v>
      </c>
      <c r="BD37" s="31">
        <f>AX37+AY37</f>
        <v>0</v>
      </c>
      <c r="BE37" s="31">
        <f>I37/(100-BF37)*100</f>
        <v>0</v>
      </c>
      <c r="BF37" s="31">
        <v>0</v>
      </c>
      <c r="BG37" s="31">
        <f>P37</f>
        <v>0</v>
      </c>
      <c r="BI37" s="31">
        <f>G37*AP37</f>
        <v>0</v>
      </c>
      <c r="BJ37" s="31">
        <f>G37*AQ37</f>
        <v>0</v>
      </c>
      <c r="BK37" s="31">
        <f>G37*I37</f>
        <v>0</v>
      </c>
      <c r="BL37" s="31"/>
      <c r="BM37" s="31">
        <v>32</v>
      </c>
      <c r="BX37" s="31">
        <f>J37</f>
        <v>21</v>
      </c>
      <c r="BY37" s="4" t="s">
        <v>126</v>
      </c>
    </row>
    <row r="38" spans="1:77" ht="14.4" x14ac:dyDescent="0.3">
      <c r="A38" s="2" t="s">
        <v>129</v>
      </c>
      <c r="B38" s="3" t="s">
        <v>49</v>
      </c>
      <c r="C38" s="3" t="s">
        <v>130</v>
      </c>
      <c r="D38" s="78" t="s">
        <v>131</v>
      </c>
      <c r="E38" s="79"/>
      <c r="F38" s="3" t="s">
        <v>132</v>
      </c>
      <c r="G38" s="31">
        <v>94</v>
      </c>
      <c r="H38" s="75"/>
      <c r="I38" s="31"/>
      <c r="J38" s="32">
        <v>21</v>
      </c>
      <c r="K38" s="31">
        <f>ROUND(G38*AP38,2)</f>
        <v>0</v>
      </c>
      <c r="L38" s="31">
        <f>ROUND(G38*AQ38,2)</f>
        <v>0</v>
      </c>
      <c r="M38" s="31">
        <f>ROUND(G38*I38,2)</f>
        <v>0</v>
      </c>
      <c r="N38" s="31">
        <f>M38*(1+BX38/100)</f>
        <v>0</v>
      </c>
      <c r="O38" s="31"/>
      <c r="P38" s="31"/>
      <c r="Q38" s="33"/>
      <c r="AA38" s="31">
        <f>ROUND(IF(AR38="5",BK38,0),2)</f>
        <v>0</v>
      </c>
      <c r="AC38" s="31">
        <f>ROUND(IF(AR38="1",BI38,0),2)</f>
        <v>0</v>
      </c>
      <c r="AD38" s="31">
        <f>ROUND(IF(AR38="1",BJ38,0),2)</f>
        <v>0</v>
      </c>
      <c r="AE38" s="31">
        <f>ROUND(IF(AR38="7",BI38,0),2)</f>
        <v>0</v>
      </c>
      <c r="AF38" s="31">
        <f>ROUND(IF(AR38="7",BJ38,0),2)</f>
        <v>0</v>
      </c>
      <c r="AG38" s="31">
        <f>ROUND(IF(AR38="2",BI38,0),2)</f>
        <v>0</v>
      </c>
      <c r="AH38" s="31">
        <f>ROUND(IF(AR38="2",BJ38,0),2)</f>
        <v>0</v>
      </c>
      <c r="AI38" s="31">
        <f>ROUND(IF(AR38="0",BK38,0),2)</f>
        <v>0</v>
      </c>
      <c r="AJ38" s="12" t="s">
        <v>49</v>
      </c>
      <c r="AK38" s="31">
        <f>IF(AO38=0,M38,0)</f>
        <v>0</v>
      </c>
      <c r="AL38" s="31">
        <f>IF(AO38=12,M38,0)</f>
        <v>0</v>
      </c>
      <c r="AM38" s="31">
        <f>IF(AO38=21,M38,0)</f>
        <v>0</v>
      </c>
      <c r="AO38" s="31">
        <v>21</v>
      </c>
      <c r="AP38" s="31">
        <f>I38*1</f>
        <v>0</v>
      </c>
      <c r="AQ38" s="31">
        <f>I38*(1-1)</f>
        <v>0</v>
      </c>
      <c r="AR38" s="34" t="s">
        <v>52</v>
      </c>
      <c r="AW38" s="31">
        <f>ROUND(AX38+AY38,2)</f>
        <v>0</v>
      </c>
      <c r="AX38" s="31">
        <f>ROUND(G38*AP38,2)</f>
        <v>0</v>
      </c>
      <c r="AY38" s="31">
        <f>ROUND(G38*AQ38,2)</f>
        <v>0</v>
      </c>
      <c r="AZ38" s="34" t="s">
        <v>127</v>
      </c>
      <c r="BA38" s="34" t="s">
        <v>128</v>
      </c>
      <c r="BB38" s="12" t="s">
        <v>58</v>
      </c>
      <c r="BD38" s="31">
        <f>AX38+AY38</f>
        <v>0</v>
      </c>
      <c r="BE38" s="31">
        <f>I38/(100-BF38)*100</f>
        <v>0</v>
      </c>
      <c r="BF38" s="31">
        <v>0</v>
      </c>
      <c r="BG38" s="31">
        <f>P38</f>
        <v>0</v>
      </c>
      <c r="BI38" s="31">
        <f>G38*AP38</f>
        <v>0</v>
      </c>
      <c r="BJ38" s="31">
        <f>G38*AQ38</f>
        <v>0</v>
      </c>
      <c r="BK38" s="31">
        <f>G38*I38</f>
        <v>0</v>
      </c>
      <c r="BL38" s="31"/>
      <c r="BM38" s="31">
        <v>32</v>
      </c>
      <c r="BX38" s="31">
        <f>J38</f>
        <v>21</v>
      </c>
      <c r="BY38" s="4" t="s">
        <v>131</v>
      </c>
    </row>
    <row r="39" spans="1:77" ht="14.4" x14ac:dyDescent="0.3">
      <c r="A39" s="2" t="s">
        <v>133</v>
      </c>
      <c r="B39" s="3" t="s">
        <v>49</v>
      </c>
      <c r="C39" s="3" t="s">
        <v>134</v>
      </c>
      <c r="D39" s="78" t="s">
        <v>135</v>
      </c>
      <c r="E39" s="79"/>
      <c r="F39" s="3" t="s">
        <v>67</v>
      </c>
      <c r="G39" s="31">
        <v>2.7</v>
      </c>
      <c r="H39" s="75"/>
      <c r="I39" s="31"/>
      <c r="J39" s="32">
        <v>21</v>
      </c>
      <c r="K39" s="31">
        <f>ROUND(G39*AP39,2)</f>
        <v>0</v>
      </c>
      <c r="L39" s="31">
        <f>ROUND(G39*AQ39,2)</f>
        <v>0</v>
      </c>
      <c r="M39" s="31">
        <f>ROUND(G39*I39,2)</f>
        <v>0</v>
      </c>
      <c r="N39" s="31">
        <f>M39*(1+BX39/100)</f>
        <v>0</v>
      </c>
      <c r="O39" s="31"/>
      <c r="P39" s="31"/>
      <c r="Q39" s="33"/>
      <c r="AA39" s="31">
        <f>ROUND(IF(AR39="5",BK39,0),2)</f>
        <v>0</v>
      </c>
      <c r="AC39" s="31">
        <f>ROUND(IF(AR39="1",BI39,0),2)</f>
        <v>0</v>
      </c>
      <c r="AD39" s="31">
        <f>ROUND(IF(AR39="1",BJ39,0),2)</f>
        <v>0</v>
      </c>
      <c r="AE39" s="31">
        <f>ROUND(IF(AR39="7",BI39,0),2)</f>
        <v>0</v>
      </c>
      <c r="AF39" s="31">
        <f>ROUND(IF(AR39="7",BJ39,0),2)</f>
        <v>0</v>
      </c>
      <c r="AG39" s="31">
        <f>ROUND(IF(AR39="2",BI39,0),2)</f>
        <v>0</v>
      </c>
      <c r="AH39" s="31">
        <f>ROUND(IF(AR39="2",BJ39,0),2)</f>
        <v>0</v>
      </c>
      <c r="AI39" s="31">
        <f>ROUND(IF(AR39="0",BK39,0),2)</f>
        <v>0</v>
      </c>
      <c r="AJ39" s="12" t="s">
        <v>49</v>
      </c>
      <c r="AK39" s="31">
        <f>IF(AO39=0,M39,0)</f>
        <v>0</v>
      </c>
      <c r="AL39" s="31">
        <f>IF(AO39=12,M39,0)</f>
        <v>0</v>
      </c>
      <c r="AM39" s="31">
        <f>IF(AO39=21,M39,0)</f>
        <v>0</v>
      </c>
      <c r="AO39" s="31">
        <v>21</v>
      </c>
      <c r="AP39" s="31">
        <f>I39*0</f>
        <v>0</v>
      </c>
      <c r="AQ39" s="31">
        <f>I39*(1-0)</f>
        <v>0</v>
      </c>
      <c r="AR39" s="34" t="s">
        <v>52</v>
      </c>
      <c r="AW39" s="31">
        <f>ROUND(AX39+AY39,2)</f>
        <v>0</v>
      </c>
      <c r="AX39" s="31">
        <f>ROUND(G39*AP39,2)</f>
        <v>0</v>
      </c>
      <c r="AY39" s="31">
        <f>ROUND(G39*AQ39,2)</f>
        <v>0</v>
      </c>
      <c r="AZ39" s="34" t="s">
        <v>127</v>
      </c>
      <c r="BA39" s="34" t="s">
        <v>128</v>
      </c>
      <c r="BB39" s="12" t="s">
        <v>58</v>
      </c>
      <c r="BD39" s="31">
        <f>AX39+AY39</f>
        <v>0</v>
      </c>
      <c r="BE39" s="31">
        <f>I39/(100-BF39)*100</f>
        <v>0</v>
      </c>
      <c r="BF39" s="31">
        <v>0</v>
      </c>
      <c r="BG39" s="31">
        <f>P39</f>
        <v>0</v>
      </c>
      <c r="BI39" s="31">
        <f>G39*AP39</f>
        <v>0</v>
      </c>
      <c r="BJ39" s="31">
        <f>G39*AQ39</f>
        <v>0</v>
      </c>
      <c r="BK39" s="31">
        <f>G39*I39</f>
        <v>0</v>
      </c>
      <c r="BL39" s="31"/>
      <c r="BM39" s="31">
        <v>32</v>
      </c>
      <c r="BX39" s="31">
        <f>J39</f>
        <v>21</v>
      </c>
      <c r="BY39" s="4" t="s">
        <v>135</v>
      </c>
    </row>
    <row r="40" spans="1:77" ht="14.4" x14ac:dyDescent="0.3">
      <c r="A40" s="35" t="s">
        <v>49</v>
      </c>
      <c r="B40" s="36" t="s">
        <v>49</v>
      </c>
      <c r="C40" s="36" t="s">
        <v>136</v>
      </c>
      <c r="D40" s="132" t="s">
        <v>137</v>
      </c>
      <c r="E40" s="133"/>
      <c r="F40" s="37" t="s">
        <v>4</v>
      </c>
      <c r="G40" s="37" t="s">
        <v>4</v>
      </c>
      <c r="H40" s="76"/>
      <c r="I40" s="37"/>
      <c r="J40" s="37" t="s">
        <v>4</v>
      </c>
      <c r="K40" s="1">
        <f>SUM(K41:K42)</f>
        <v>0</v>
      </c>
      <c r="L40" s="1">
        <f>SUM(L41:L42)</f>
        <v>0</v>
      </c>
      <c r="M40" s="1">
        <f>SUM(M41:M42)</f>
        <v>0</v>
      </c>
      <c r="N40" s="1">
        <f>SUM(N41:N42)</f>
        <v>0</v>
      </c>
      <c r="O40" s="12"/>
      <c r="P40" s="1"/>
      <c r="Q40" s="38"/>
      <c r="AJ40" s="12" t="s">
        <v>49</v>
      </c>
      <c r="AT40" s="1">
        <f>SUM(AK41:AK42)</f>
        <v>0</v>
      </c>
      <c r="AU40" s="1">
        <f>SUM(AL41:AL42)</f>
        <v>0</v>
      </c>
      <c r="AV40" s="1">
        <f>SUM(AM41:AM42)</f>
        <v>0</v>
      </c>
    </row>
    <row r="41" spans="1:77" ht="14.4" x14ac:dyDescent="0.3">
      <c r="A41" s="2" t="s">
        <v>103</v>
      </c>
      <c r="B41" s="3" t="s">
        <v>49</v>
      </c>
      <c r="C41" s="3" t="s">
        <v>138</v>
      </c>
      <c r="D41" s="78" t="s">
        <v>279</v>
      </c>
      <c r="E41" s="79"/>
      <c r="F41" s="3" t="s">
        <v>55</v>
      </c>
      <c r="G41" s="31">
        <v>30</v>
      </c>
      <c r="H41" s="75"/>
      <c r="I41" s="31"/>
      <c r="J41" s="32">
        <v>21</v>
      </c>
      <c r="K41" s="31">
        <f>ROUND(G41*AP41,2)</f>
        <v>0</v>
      </c>
      <c r="L41" s="31">
        <f>ROUND(G41*AQ41,2)</f>
        <v>0</v>
      </c>
      <c r="M41" s="31">
        <f>ROUND(G41*I41,2)</f>
        <v>0</v>
      </c>
      <c r="N41" s="31">
        <f>M41*(1+BX41/100)</f>
        <v>0</v>
      </c>
      <c r="O41" s="31"/>
      <c r="P41" s="31"/>
      <c r="Q41" s="33"/>
      <c r="AA41" s="31">
        <f>ROUND(IF(AR41="5",BK41,0),2)</f>
        <v>0</v>
      </c>
      <c r="AC41" s="31">
        <f>ROUND(IF(AR41="1",BI41,0),2)</f>
        <v>0</v>
      </c>
      <c r="AD41" s="31">
        <f>ROUND(IF(AR41="1",BJ41,0),2)</f>
        <v>0</v>
      </c>
      <c r="AE41" s="31">
        <f>ROUND(IF(AR41="7",BI41,0),2)</f>
        <v>0</v>
      </c>
      <c r="AF41" s="31">
        <f>ROUND(IF(AR41="7",BJ41,0),2)</f>
        <v>0</v>
      </c>
      <c r="AG41" s="31">
        <f>ROUND(IF(AR41="2",BI41,0),2)</f>
        <v>0</v>
      </c>
      <c r="AH41" s="31">
        <f>ROUND(IF(AR41="2",BJ41,0),2)</f>
        <v>0</v>
      </c>
      <c r="AI41" s="31">
        <f>ROUND(IF(AR41="0",BK41,0),2)</f>
        <v>0</v>
      </c>
      <c r="AJ41" s="12" t="s">
        <v>49</v>
      </c>
      <c r="AK41" s="31">
        <f>IF(AO41=0,M41,0)</f>
        <v>0</v>
      </c>
      <c r="AL41" s="31">
        <f>IF(AO41=12,M41,0)</f>
        <v>0</v>
      </c>
      <c r="AM41" s="31">
        <f>IF(AO41=21,M41,0)</f>
        <v>0</v>
      </c>
      <c r="AO41" s="31">
        <v>21</v>
      </c>
      <c r="AP41" s="31">
        <f>I41*0.783815703</f>
        <v>0</v>
      </c>
      <c r="AQ41" s="31">
        <f>I41*(1-0.783815703)</f>
        <v>0</v>
      </c>
      <c r="AR41" s="34" t="s">
        <v>52</v>
      </c>
      <c r="AW41" s="31">
        <f>ROUND(AX41+AY41,2)</f>
        <v>0</v>
      </c>
      <c r="AX41" s="31">
        <f>ROUND(G41*AP41,2)</f>
        <v>0</v>
      </c>
      <c r="AY41" s="31">
        <f>ROUND(G41*AQ41,2)</f>
        <v>0</v>
      </c>
      <c r="AZ41" s="34" t="s">
        <v>140</v>
      </c>
      <c r="BA41" s="34" t="s">
        <v>141</v>
      </c>
      <c r="BB41" s="12" t="s">
        <v>58</v>
      </c>
      <c r="BD41" s="31">
        <f>AX41+AY41</f>
        <v>0</v>
      </c>
      <c r="BE41" s="31">
        <f>I41/(100-BF41)*100</f>
        <v>0</v>
      </c>
      <c r="BF41" s="31">
        <v>0</v>
      </c>
      <c r="BG41" s="31">
        <f>P41</f>
        <v>0</v>
      </c>
      <c r="BI41" s="31">
        <f>G41*AP41</f>
        <v>0</v>
      </c>
      <c r="BJ41" s="31">
        <f>G41*AQ41</f>
        <v>0</v>
      </c>
      <c r="BK41" s="31">
        <f>G41*I41</f>
        <v>0</v>
      </c>
      <c r="BL41" s="31"/>
      <c r="BM41" s="31">
        <v>56</v>
      </c>
      <c r="BX41" s="31">
        <f>J41</f>
        <v>21</v>
      </c>
      <c r="BY41" s="4" t="s">
        <v>139</v>
      </c>
    </row>
    <row r="42" spans="1:77" ht="14.4" x14ac:dyDescent="0.3">
      <c r="A42" s="2" t="s">
        <v>142</v>
      </c>
      <c r="B42" s="3" t="s">
        <v>49</v>
      </c>
      <c r="C42" s="3" t="s">
        <v>143</v>
      </c>
      <c r="D42" s="78" t="s">
        <v>144</v>
      </c>
      <c r="E42" s="79"/>
      <c r="F42" s="3" t="s">
        <v>55</v>
      </c>
      <c r="G42" s="31">
        <v>133.47999999999999</v>
      </c>
      <c r="H42" s="75"/>
      <c r="I42" s="31"/>
      <c r="J42" s="32">
        <v>21</v>
      </c>
      <c r="K42" s="31">
        <f>ROUND(G42*AP42,2)</f>
        <v>0</v>
      </c>
      <c r="L42" s="31">
        <f>ROUND(G42*AQ42,2)</f>
        <v>0</v>
      </c>
      <c r="M42" s="31">
        <f>ROUND(G42*I42,2)</f>
        <v>0</v>
      </c>
      <c r="N42" s="31">
        <f>M42*(1+BX42/100)</f>
        <v>0</v>
      </c>
      <c r="O42" s="31"/>
      <c r="P42" s="31"/>
      <c r="Q42" s="33"/>
      <c r="AA42" s="31">
        <f>ROUND(IF(AR42="5",BK42,0),2)</f>
        <v>0</v>
      </c>
      <c r="AC42" s="31">
        <f>ROUND(IF(AR42="1",BI42,0),2)</f>
        <v>0</v>
      </c>
      <c r="AD42" s="31">
        <f>ROUND(IF(AR42="1",BJ42,0),2)</f>
        <v>0</v>
      </c>
      <c r="AE42" s="31">
        <f>ROUND(IF(AR42="7",BI42,0),2)</f>
        <v>0</v>
      </c>
      <c r="AF42" s="31">
        <f>ROUND(IF(AR42="7",BJ42,0),2)</f>
        <v>0</v>
      </c>
      <c r="AG42" s="31">
        <f>ROUND(IF(AR42="2",BI42,0),2)</f>
        <v>0</v>
      </c>
      <c r="AH42" s="31">
        <f>ROUND(IF(AR42="2",BJ42,0),2)</f>
        <v>0</v>
      </c>
      <c r="AI42" s="31">
        <f>ROUND(IF(AR42="0",BK42,0),2)</f>
        <v>0</v>
      </c>
      <c r="AJ42" s="12" t="s">
        <v>49</v>
      </c>
      <c r="AK42" s="31">
        <f>IF(AO42=0,M42,0)</f>
        <v>0</v>
      </c>
      <c r="AL42" s="31">
        <f>IF(AO42=12,M42,0)</f>
        <v>0</v>
      </c>
      <c r="AM42" s="31">
        <f>IF(AO42=21,M42,0)</f>
        <v>0</v>
      </c>
      <c r="AO42" s="31">
        <v>21</v>
      </c>
      <c r="AP42" s="31">
        <f>I42*0.767814009</f>
        <v>0</v>
      </c>
      <c r="AQ42" s="31">
        <f>I42*(1-0.767814009)</f>
        <v>0</v>
      </c>
      <c r="AR42" s="34" t="s">
        <v>52</v>
      </c>
      <c r="AW42" s="31">
        <f>ROUND(AX42+AY42,2)</f>
        <v>0</v>
      </c>
      <c r="AX42" s="31">
        <f>ROUND(G42*AP42,2)</f>
        <v>0</v>
      </c>
      <c r="AY42" s="31">
        <f>ROUND(G42*AQ42,2)</f>
        <v>0</v>
      </c>
      <c r="AZ42" s="34" t="s">
        <v>140</v>
      </c>
      <c r="BA42" s="34" t="s">
        <v>141</v>
      </c>
      <c r="BB42" s="12" t="s">
        <v>58</v>
      </c>
      <c r="BD42" s="31">
        <f>AX42+AY42</f>
        <v>0</v>
      </c>
      <c r="BE42" s="31">
        <f>I42/(100-BF42)*100</f>
        <v>0</v>
      </c>
      <c r="BF42" s="31">
        <v>0</v>
      </c>
      <c r="BG42" s="31">
        <f>P42</f>
        <v>0</v>
      </c>
      <c r="BI42" s="31">
        <f>G42*AP42</f>
        <v>0</v>
      </c>
      <c r="BJ42" s="31">
        <f>G42*AQ42</f>
        <v>0</v>
      </c>
      <c r="BK42" s="31">
        <f>G42*I42</f>
        <v>0</v>
      </c>
      <c r="BL42" s="31"/>
      <c r="BM42" s="31">
        <v>56</v>
      </c>
      <c r="BX42" s="31">
        <f>J42</f>
        <v>21</v>
      </c>
      <c r="BY42" s="4" t="s">
        <v>144</v>
      </c>
    </row>
    <row r="43" spans="1:77" ht="14.4" x14ac:dyDescent="0.3">
      <c r="A43" s="35" t="s">
        <v>49</v>
      </c>
      <c r="B43" s="36" t="s">
        <v>49</v>
      </c>
      <c r="C43" s="36" t="s">
        <v>145</v>
      </c>
      <c r="D43" s="132" t="s">
        <v>146</v>
      </c>
      <c r="E43" s="133"/>
      <c r="F43" s="37" t="s">
        <v>4</v>
      </c>
      <c r="G43" s="37" t="s">
        <v>4</v>
      </c>
      <c r="H43" s="76"/>
      <c r="I43" s="37"/>
      <c r="J43" s="37" t="s">
        <v>4</v>
      </c>
      <c r="K43" s="1">
        <f>SUM(K44:K46)</f>
        <v>0</v>
      </c>
      <c r="L43" s="1">
        <f>SUM(L44:L46)</f>
        <v>0</v>
      </c>
      <c r="M43" s="1">
        <f>SUM(M44:M46)</f>
        <v>0</v>
      </c>
      <c r="N43" s="1">
        <f>SUM(N44:N46)</f>
        <v>0</v>
      </c>
      <c r="O43" s="12"/>
      <c r="P43" s="1"/>
      <c r="Q43" s="38"/>
      <c r="AJ43" s="12" t="s">
        <v>49</v>
      </c>
      <c r="AT43" s="1">
        <f>SUM(AK44:AK46)</f>
        <v>0</v>
      </c>
      <c r="AU43" s="1">
        <f>SUM(AL44:AL46)</f>
        <v>0</v>
      </c>
      <c r="AV43" s="1">
        <f>SUM(AM44:AM46)</f>
        <v>0</v>
      </c>
    </row>
    <row r="44" spans="1:77" ht="14.4" x14ac:dyDescent="0.3">
      <c r="A44" s="2" t="s">
        <v>147</v>
      </c>
      <c r="B44" s="3" t="s">
        <v>49</v>
      </c>
      <c r="C44" s="3" t="s">
        <v>148</v>
      </c>
      <c r="D44" s="78" t="s">
        <v>149</v>
      </c>
      <c r="E44" s="79"/>
      <c r="F44" s="3" t="s">
        <v>55</v>
      </c>
      <c r="G44" s="31">
        <v>133.47999999999999</v>
      </c>
      <c r="H44" s="75"/>
      <c r="I44" s="31"/>
      <c r="J44" s="32">
        <v>21</v>
      </c>
      <c r="K44" s="31">
        <f>ROUND(G44*AP44,2)</f>
        <v>0</v>
      </c>
      <c r="L44" s="31">
        <f>ROUND(G44*AQ44,2)</f>
        <v>0</v>
      </c>
      <c r="M44" s="31">
        <f>ROUND(G44*I44,2)</f>
        <v>0</v>
      </c>
      <c r="N44" s="31">
        <f>M44*(1+BX44/100)</f>
        <v>0</v>
      </c>
      <c r="O44" s="31"/>
      <c r="P44" s="31"/>
      <c r="Q44" s="33"/>
      <c r="AA44" s="31">
        <f>ROUND(IF(AR44="5",BK44,0),2)</f>
        <v>0</v>
      </c>
      <c r="AC44" s="31">
        <f>ROUND(IF(AR44="1",BI44,0),2)</f>
        <v>0</v>
      </c>
      <c r="AD44" s="31">
        <f>ROUND(IF(AR44="1",BJ44,0),2)</f>
        <v>0</v>
      </c>
      <c r="AE44" s="31">
        <f>ROUND(IF(AR44="7",BI44,0),2)</f>
        <v>0</v>
      </c>
      <c r="AF44" s="31">
        <f>ROUND(IF(AR44="7",BJ44,0),2)</f>
        <v>0</v>
      </c>
      <c r="AG44" s="31">
        <f>ROUND(IF(AR44="2",BI44,0),2)</f>
        <v>0</v>
      </c>
      <c r="AH44" s="31">
        <f>ROUND(IF(AR44="2",BJ44,0),2)</f>
        <v>0</v>
      </c>
      <c r="AI44" s="31">
        <f>ROUND(IF(AR44="0",BK44,0),2)</f>
        <v>0</v>
      </c>
      <c r="AJ44" s="12" t="s">
        <v>49</v>
      </c>
      <c r="AK44" s="31">
        <f>IF(AO44=0,M44,0)</f>
        <v>0</v>
      </c>
      <c r="AL44" s="31">
        <f>IF(AO44=12,M44,0)</f>
        <v>0</v>
      </c>
      <c r="AM44" s="31">
        <f>IF(AO44=21,M44,0)</f>
        <v>0</v>
      </c>
      <c r="AO44" s="31">
        <v>21</v>
      </c>
      <c r="AP44" s="31">
        <f>I44*0.154257917</f>
        <v>0</v>
      </c>
      <c r="AQ44" s="31">
        <f>I44*(1-0.154257917)</f>
        <v>0</v>
      </c>
      <c r="AR44" s="34" t="s">
        <v>52</v>
      </c>
      <c r="AW44" s="31">
        <f>ROUND(AX44+AY44,2)</f>
        <v>0</v>
      </c>
      <c r="AX44" s="31">
        <f>ROUND(G44*AP44,2)</f>
        <v>0</v>
      </c>
      <c r="AY44" s="31">
        <f>ROUND(G44*AQ44,2)</f>
        <v>0</v>
      </c>
      <c r="AZ44" s="34" t="s">
        <v>150</v>
      </c>
      <c r="BA44" s="34" t="s">
        <v>141</v>
      </c>
      <c r="BB44" s="12" t="s">
        <v>58</v>
      </c>
      <c r="BD44" s="31">
        <f>AX44+AY44</f>
        <v>0</v>
      </c>
      <c r="BE44" s="31">
        <f>I44/(100-BF44)*100</f>
        <v>0</v>
      </c>
      <c r="BF44" s="31">
        <v>0</v>
      </c>
      <c r="BG44" s="31">
        <f>P44</f>
        <v>0</v>
      </c>
      <c r="BI44" s="31">
        <f>G44*AP44</f>
        <v>0</v>
      </c>
      <c r="BJ44" s="31">
        <f>G44*AQ44</f>
        <v>0</v>
      </c>
      <c r="BK44" s="31">
        <f>G44*I44</f>
        <v>0</v>
      </c>
      <c r="BL44" s="31"/>
      <c r="BM44" s="31">
        <v>59</v>
      </c>
      <c r="BX44" s="31">
        <f>J44</f>
        <v>21</v>
      </c>
      <c r="BY44" s="4" t="s">
        <v>149</v>
      </c>
    </row>
    <row r="45" spans="1:77" ht="14.4" x14ac:dyDescent="0.3">
      <c r="A45" s="2" t="s">
        <v>151</v>
      </c>
      <c r="B45" s="3" t="s">
        <v>49</v>
      </c>
      <c r="C45" s="3" t="s">
        <v>152</v>
      </c>
      <c r="D45" s="78" t="s">
        <v>153</v>
      </c>
      <c r="E45" s="79"/>
      <c r="F45" s="3" t="s">
        <v>55</v>
      </c>
      <c r="G45" s="31">
        <v>146.828</v>
      </c>
      <c r="H45" s="75"/>
      <c r="I45" s="31"/>
      <c r="J45" s="32">
        <v>21</v>
      </c>
      <c r="K45" s="31">
        <f>ROUND(G45*AP45,2)</f>
        <v>0</v>
      </c>
      <c r="L45" s="31">
        <f>ROUND(G45*AQ45,2)</f>
        <v>0</v>
      </c>
      <c r="M45" s="31">
        <f>ROUND(G45*I45,2)</f>
        <v>0</v>
      </c>
      <c r="N45" s="31">
        <f>M45*(1+BX45/100)</f>
        <v>0</v>
      </c>
      <c r="O45" s="31"/>
      <c r="P45" s="31"/>
      <c r="Q45" s="33"/>
      <c r="AA45" s="31">
        <f>ROUND(IF(AR45="5",BK45,0),2)</f>
        <v>0</v>
      </c>
      <c r="AC45" s="31">
        <f>ROUND(IF(AR45="1",BI45,0),2)</f>
        <v>0</v>
      </c>
      <c r="AD45" s="31">
        <f>ROUND(IF(AR45="1",BJ45,0),2)</f>
        <v>0</v>
      </c>
      <c r="AE45" s="31">
        <f>ROUND(IF(AR45="7",BI45,0),2)</f>
        <v>0</v>
      </c>
      <c r="AF45" s="31">
        <f>ROUND(IF(AR45="7",BJ45,0),2)</f>
        <v>0</v>
      </c>
      <c r="AG45" s="31">
        <f>ROUND(IF(AR45="2",BI45,0),2)</f>
        <v>0</v>
      </c>
      <c r="AH45" s="31">
        <f>ROUND(IF(AR45="2",BJ45,0),2)</f>
        <v>0</v>
      </c>
      <c r="AI45" s="31">
        <f>ROUND(IF(AR45="0",BK45,0),2)</f>
        <v>0</v>
      </c>
      <c r="AJ45" s="12" t="s">
        <v>49</v>
      </c>
      <c r="AK45" s="31">
        <f>IF(AO45=0,M45,0)</f>
        <v>0</v>
      </c>
      <c r="AL45" s="31">
        <f>IF(AO45=12,M45,0)</f>
        <v>0</v>
      </c>
      <c r="AM45" s="31">
        <f>IF(AO45=21,M45,0)</f>
        <v>0</v>
      </c>
      <c r="AO45" s="31">
        <v>21</v>
      </c>
      <c r="AP45" s="31">
        <f>I45*1</f>
        <v>0</v>
      </c>
      <c r="AQ45" s="31">
        <f>I45*(1-1)</f>
        <v>0</v>
      </c>
      <c r="AR45" s="34" t="s">
        <v>52</v>
      </c>
      <c r="AW45" s="31">
        <f>ROUND(AX45+AY45,2)</f>
        <v>0</v>
      </c>
      <c r="AX45" s="31">
        <f>ROUND(G45*AP45,2)</f>
        <v>0</v>
      </c>
      <c r="AY45" s="31">
        <f>ROUND(G45*AQ45,2)</f>
        <v>0</v>
      </c>
      <c r="AZ45" s="34" t="s">
        <v>150</v>
      </c>
      <c r="BA45" s="34" t="s">
        <v>141</v>
      </c>
      <c r="BB45" s="12" t="s">
        <v>58</v>
      </c>
      <c r="BD45" s="31">
        <f>AX45+AY45</f>
        <v>0</v>
      </c>
      <c r="BE45" s="31">
        <f>I45/(100-BF45)*100</f>
        <v>0</v>
      </c>
      <c r="BF45" s="31">
        <v>0</v>
      </c>
      <c r="BG45" s="31">
        <f>P45</f>
        <v>0</v>
      </c>
      <c r="BI45" s="31">
        <f>G45*AP45</f>
        <v>0</v>
      </c>
      <c r="BJ45" s="31">
        <f>G45*AQ45</f>
        <v>0</v>
      </c>
      <c r="BK45" s="31">
        <f>G45*I45</f>
        <v>0</v>
      </c>
      <c r="BL45" s="31"/>
      <c r="BM45" s="31">
        <v>59</v>
      </c>
      <c r="BX45" s="31">
        <f>J45</f>
        <v>21</v>
      </c>
      <c r="BY45" s="4" t="s">
        <v>153</v>
      </c>
    </row>
    <row r="46" spans="1:77" ht="14.4" x14ac:dyDescent="0.3">
      <c r="A46" s="2" t="s">
        <v>154</v>
      </c>
      <c r="B46" s="3" t="s">
        <v>49</v>
      </c>
      <c r="C46" s="3" t="s">
        <v>155</v>
      </c>
      <c r="D46" s="78" t="s">
        <v>156</v>
      </c>
      <c r="E46" s="79"/>
      <c r="F46" s="3" t="s">
        <v>157</v>
      </c>
      <c r="G46" s="31">
        <v>28.01</v>
      </c>
      <c r="H46" s="75"/>
      <c r="I46" s="31"/>
      <c r="J46" s="32">
        <v>21</v>
      </c>
      <c r="K46" s="31">
        <f>ROUND(G46*AP46,2)</f>
        <v>0</v>
      </c>
      <c r="L46" s="31">
        <f>ROUND(G46*AQ46,2)</f>
        <v>0</v>
      </c>
      <c r="M46" s="31">
        <f>ROUND(G46*I46,2)</f>
        <v>0</v>
      </c>
      <c r="N46" s="31">
        <f>M46*(1+BX46/100)</f>
        <v>0</v>
      </c>
      <c r="O46" s="31"/>
      <c r="P46" s="31"/>
      <c r="Q46" s="33"/>
      <c r="AA46" s="31">
        <f>ROUND(IF(AR46="5",BK46,0),2)</f>
        <v>0</v>
      </c>
      <c r="AC46" s="31">
        <f>ROUND(IF(AR46="1",BI46,0),2)</f>
        <v>0</v>
      </c>
      <c r="AD46" s="31">
        <f>ROUND(IF(AR46="1",BJ46,0),2)</f>
        <v>0</v>
      </c>
      <c r="AE46" s="31">
        <f>ROUND(IF(AR46="7",BI46,0),2)</f>
        <v>0</v>
      </c>
      <c r="AF46" s="31">
        <f>ROUND(IF(AR46="7",BJ46,0),2)</f>
        <v>0</v>
      </c>
      <c r="AG46" s="31">
        <f>ROUND(IF(AR46="2",BI46,0),2)</f>
        <v>0</v>
      </c>
      <c r="AH46" s="31">
        <f>ROUND(IF(AR46="2",BJ46,0),2)</f>
        <v>0</v>
      </c>
      <c r="AI46" s="31">
        <f>ROUND(IF(AR46="0",BK46,0),2)</f>
        <v>0</v>
      </c>
      <c r="AJ46" s="12" t="s">
        <v>49</v>
      </c>
      <c r="AK46" s="31">
        <f>IF(AO46=0,M46,0)</f>
        <v>0</v>
      </c>
      <c r="AL46" s="31">
        <f>IF(AO46=12,M46,0)</f>
        <v>0</v>
      </c>
      <c r="AM46" s="31">
        <f>IF(AO46=21,M46,0)</f>
        <v>0</v>
      </c>
      <c r="AO46" s="31">
        <v>21</v>
      </c>
      <c r="AP46" s="31">
        <f>I46*0.051455879</f>
        <v>0</v>
      </c>
      <c r="AQ46" s="31">
        <f>I46*(1-0.051455879)</f>
        <v>0</v>
      </c>
      <c r="AR46" s="34" t="s">
        <v>52</v>
      </c>
      <c r="AW46" s="31">
        <f>ROUND(AX46+AY46,2)</f>
        <v>0</v>
      </c>
      <c r="AX46" s="31">
        <f>ROUND(G46*AP46,2)</f>
        <v>0</v>
      </c>
      <c r="AY46" s="31">
        <f>ROUND(G46*AQ46,2)</f>
        <v>0</v>
      </c>
      <c r="AZ46" s="34" t="s">
        <v>150</v>
      </c>
      <c r="BA46" s="34" t="s">
        <v>141</v>
      </c>
      <c r="BB46" s="12" t="s">
        <v>58</v>
      </c>
      <c r="BD46" s="31">
        <f>AX46+AY46</f>
        <v>0</v>
      </c>
      <c r="BE46" s="31">
        <f>I46/(100-BF46)*100</f>
        <v>0</v>
      </c>
      <c r="BF46" s="31">
        <v>0</v>
      </c>
      <c r="BG46" s="31">
        <f>P46</f>
        <v>0</v>
      </c>
      <c r="BI46" s="31">
        <f>G46*AP46</f>
        <v>0</v>
      </c>
      <c r="BJ46" s="31">
        <f>G46*AQ46</f>
        <v>0</v>
      </c>
      <c r="BK46" s="31">
        <f>G46*I46</f>
        <v>0</v>
      </c>
      <c r="BL46" s="31"/>
      <c r="BM46" s="31">
        <v>59</v>
      </c>
      <c r="BX46" s="31">
        <f>J46</f>
        <v>21</v>
      </c>
      <c r="BY46" s="4" t="s">
        <v>156</v>
      </c>
    </row>
    <row r="47" spans="1:77" ht="28.65" customHeight="1" x14ac:dyDescent="0.3">
      <c r="A47" s="35" t="s">
        <v>49</v>
      </c>
      <c r="B47" s="36" t="s">
        <v>49</v>
      </c>
      <c r="C47" s="36" t="s">
        <v>158</v>
      </c>
      <c r="D47" s="132" t="s">
        <v>159</v>
      </c>
      <c r="E47" s="133"/>
      <c r="F47" s="37" t="s">
        <v>4</v>
      </c>
      <c r="G47" s="37" t="s">
        <v>4</v>
      </c>
      <c r="H47" s="76"/>
      <c r="I47" s="37"/>
      <c r="J47" s="37" t="s">
        <v>4</v>
      </c>
      <c r="K47" s="1">
        <f>SUM(K48:K50)</f>
        <v>0</v>
      </c>
      <c r="L47" s="1">
        <f>SUM(L48:L50)</f>
        <v>0</v>
      </c>
      <c r="M47" s="1">
        <f>SUM(M48:M50)</f>
        <v>0</v>
      </c>
      <c r="N47" s="1">
        <f>SUM(N48:N50)</f>
        <v>0</v>
      </c>
      <c r="O47" s="12"/>
      <c r="P47" s="1"/>
      <c r="Q47" s="38"/>
      <c r="AJ47" s="12" t="s">
        <v>49</v>
      </c>
      <c r="AT47" s="1">
        <f>SUM(AK48:AK50)</f>
        <v>0</v>
      </c>
      <c r="AU47" s="1">
        <f>SUM(AL48:AL50)</f>
        <v>0</v>
      </c>
      <c r="AV47" s="1">
        <f>SUM(AM48:AM50)</f>
        <v>0</v>
      </c>
    </row>
    <row r="48" spans="1:77" ht="14.4" x14ac:dyDescent="0.3">
      <c r="A48" s="2" t="s">
        <v>160</v>
      </c>
      <c r="B48" s="3" t="s">
        <v>49</v>
      </c>
      <c r="C48" s="3" t="s">
        <v>161</v>
      </c>
      <c r="D48" s="78" t="s">
        <v>162</v>
      </c>
      <c r="E48" s="79"/>
      <c r="F48" s="3" t="s">
        <v>157</v>
      </c>
      <c r="G48" s="31">
        <v>12</v>
      </c>
      <c r="H48" s="75"/>
      <c r="I48" s="31"/>
      <c r="J48" s="32">
        <v>21</v>
      </c>
      <c r="K48" s="31">
        <f>ROUND(G48*AP48,2)</f>
        <v>0</v>
      </c>
      <c r="L48" s="31">
        <f>ROUND(G48*AQ48,2)</f>
        <v>0</v>
      </c>
      <c r="M48" s="31">
        <f>ROUND(G48*I48,2)</f>
        <v>0</v>
      </c>
      <c r="N48" s="31">
        <f>M48*(1+BX48/100)</f>
        <v>0</v>
      </c>
      <c r="O48" s="31"/>
      <c r="P48" s="31"/>
      <c r="Q48" s="33"/>
      <c r="AA48" s="31">
        <f>ROUND(IF(AR48="5",BK48,0),2)</f>
        <v>0</v>
      </c>
      <c r="AC48" s="31">
        <f>ROUND(IF(AR48="1",BI48,0),2)</f>
        <v>0</v>
      </c>
      <c r="AD48" s="31">
        <f>ROUND(IF(AR48="1",BJ48,0),2)</f>
        <v>0</v>
      </c>
      <c r="AE48" s="31">
        <f>ROUND(IF(AR48="7",BI48,0),2)</f>
        <v>0</v>
      </c>
      <c r="AF48" s="31">
        <f>ROUND(IF(AR48="7",BJ48,0),2)</f>
        <v>0</v>
      </c>
      <c r="AG48" s="31">
        <f>ROUND(IF(AR48="2",BI48,0),2)</f>
        <v>0</v>
      </c>
      <c r="AH48" s="31">
        <f>ROUND(IF(AR48="2",BJ48,0),2)</f>
        <v>0</v>
      </c>
      <c r="AI48" s="31">
        <f>ROUND(IF(AR48="0",BK48,0),2)</f>
        <v>0</v>
      </c>
      <c r="AJ48" s="12" t="s">
        <v>49</v>
      </c>
      <c r="AK48" s="31">
        <f>IF(AO48=0,M48,0)</f>
        <v>0</v>
      </c>
      <c r="AL48" s="31">
        <f>IF(AO48=12,M48,0)</f>
        <v>0</v>
      </c>
      <c r="AM48" s="31">
        <f>IF(AO48=21,M48,0)</f>
        <v>0</v>
      </c>
      <c r="AO48" s="31">
        <v>21</v>
      </c>
      <c r="AP48" s="31">
        <f>I48*0.572010376</f>
        <v>0</v>
      </c>
      <c r="AQ48" s="31">
        <f>I48*(1-0.572010376)</f>
        <v>0</v>
      </c>
      <c r="AR48" s="34" t="s">
        <v>52</v>
      </c>
      <c r="AW48" s="31">
        <f>ROUND(AX48+AY48,2)</f>
        <v>0</v>
      </c>
      <c r="AX48" s="31">
        <f>ROUND(G48*AP48,2)</f>
        <v>0</v>
      </c>
      <c r="AY48" s="31">
        <f>ROUND(G48*AQ48,2)</f>
        <v>0</v>
      </c>
      <c r="AZ48" s="34" t="s">
        <v>163</v>
      </c>
      <c r="BA48" s="34" t="s">
        <v>164</v>
      </c>
      <c r="BB48" s="12" t="s">
        <v>58</v>
      </c>
      <c r="BD48" s="31">
        <f>AX48+AY48</f>
        <v>0</v>
      </c>
      <c r="BE48" s="31">
        <f>I48/(100-BF48)*100</f>
        <v>0</v>
      </c>
      <c r="BF48" s="31">
        <v>0</v>
      </c>
      <c r="BG48" s="31">
        <f>P48</f>
        <v>0</v>
      </c>
      <c r="BI48" s="31">
        <f>G48*AP48</f>
        <v>0</v>
      </c>
      <c r="BJ48" s="31">
        <f>G48*AQ48</f>
        <v>0</v>
      </c>
      <c r="BK48" s="31">
        <f>G48*I48</f>
        <v>0</v>
      </c>
      <c r="BL48" s="31"/>
      <c r="BM48" s="31">
        <v>91</v>
      </c>
      <c r="BX48" s="31">
        <f>J48</f>
        <v>21</v>
      </c>
      <c r="BY48" s="4" t="s">
        <v>162</v>
      </c>
    </row>
    <row r="49" spans="1:77" ht="14.4" x14ac:dyDescent="0.3">
      <c r="A49" s="2" t="s">
        <v>109</v>
      </c>
      <c r="B49" s="3" t="s">
        <v>49</v>
      </c>
      <c r="C49" s="3" t="s">
        <v>165</v>
      </c>
      <c r="D49" s="78" t="s">
        <v>280</v>
      </c>
      <c r="E49" s="79"/>
      <c r="F49" s="3" t="s">
        <v>132</v>
      </c>
      <c r="G49" s="31">
        <v>25</v>
      </c>
      <c r="H49" s="75"/>
      <c r="I49" s="31"/>
      <c r="J49" s="32">
        <v>21</v>
      </c>
      <c r="K49" s="31">
        <f>ROUND(G49*AP49,2)</f>
        <v>0</v>
      </c>
      <c r="L49" s="31">
        <f>ROUND(G49*AQ49,2)</f>
        <v>0</v>
      </c>
      <c r="M49" s="31">
        <f>ROUND(G49*I49,2)</f>
        <v>0</v>
      </c>
      <c r="N49" s="31">
        <f>M49*(1+BX49/100)</f>
        <v>0</v>
      </c>
      <c r="O49" s="31"/>
      <c r="P49" s="31"/>
      <c r="Q49" s="33"/>
      <c r="AA49" s="31">
        <f>ROUND(IF(AR49="5",BK49,0),2)</f>
        <v>0</v>
      </c>
      <c r="AC49" s="31">
        <f>ROUND(IF(AR49="1",BI49,0),2)</f>
        <v>0</v>
      </c>
      <c r="AD49" s="31">
        <f>ROUND(IF(AR49="1",BJ49,0),2)</f>
        <v>0</v>
      </c>
      <c r="AE49" s="31">
        <f>ROUND(IF(AR49="7",BI49,0),2)</f>
        <v>0</v>
      </c>
      <c r="AF49" s="31">
        <f>ROUND(IF(AR49="7",BJ49,0),2)</f>
        <v>0</v>
      </c>
      <c r="AG49" s="31">
        <f>ROUND(IF(AR49="2",BI49,0),2)</f>
        <v>0</v>
      </c>
      <c r="AH49" s="31">
        <f>ROUND(IF(AR49="2",BJ49,0),2)</f>
        <v>0</v>
      </c>
      <c r="AI49" s="31">
        <f>ROUND(IF(AR49="0",BK49,0),2)</f>
        <v>0</v>
      </c>
      <c r="AJ49" s="12" t="s">
        <v>49</v>
      </c>
      <c r="AK49" s="31">
        <f>IF(AO49=0,M49,0)</f>
        <v>0</v>
      </c>
      <c r="AL49" s="31">
        <f>IF(AO49=12,M49,0)</f>
        <v>0</v>
      </c>
      <c r="AM49" s="31">
        <f>IF(AO49=21,M49,0)</f>
        <v>0</v>
      </c>
      <c r="AO49" s="31">
        <v>21</v>
      </c>
      <c r="AP49" s="31">
        <f>I49*1</f>
        <v>0</v>
      </c>
      <c r="AQ49" s="31">
        <f>I49*(1-1)</f>
        <v>0</v>
      </c>
      <c r="AR49" s="34" t="s">
        <v>52</v>
      </c>
      <c r="AW49" s="31">
        <f>ROUND(AX49+AY49,2)</f>
        <v>0</v>
      </c>
      <c r="AX49" s="31">
        <f>ROUND(G49*AP49,2)</f>
        <v>0</v>
      </c>
      <c r="AY49" s="31">
        <f>ROUND(G49*AQ49,2)</f>
        <v>0</v>
      </c>
      <c r="AZ49" s="34" t="s">
        <v>163</v>
      </c>
      <c r="BA49" s="34" t="s">
        <v>164</v>
      </c>
      <c r="BB49" s="12" t="s">
        <v>58</v>
      </c>
      <c r="BD49" s="31">
        <f>AX49+AY49</f>
        <v>0</v>
      </c>
      <c r="BE49" s="31">
        <f>I49/(100-BF49)*100</f>
        <v>0</v>
      </c>
      <c r="BF49" s="31">
        <v>0</v>
      </c>
      <c r="BG49" s="31">
        <f>P49</f>
        <v>0</v>
      </c>
      <c r="BI49" s="31">
        <f>G49*AP49</f>
        <v>0</v>
      </c>
      <c r="BJ49" s="31">
        <f>G49*AQ49</f>
        <v>0</v>
      </c>
      <c r="BK49" s="31">
        <f>G49*I49</f>
        <v>0</v>
      </c>
      <c r="BL49" s="31"/>
      <c r="BM49" s="31">
        <v>91</v>
      </c>
      <c r="BX49" s="31">
        <f>J49</f>
        <v>21</v>
      </c>
      <c r="BY49" s="4" t="s">
        <v>166</v>
      </c>
    </row>
    <row r="50" spans="1:77" ht="14.4" x14ac:dyDescent="0.3">
      <c r="A50" s="2" t="s">
        <v>167</v>
      </c>
      <c r="B50" s="3" t="s">
        <v>49</v>
      </c>
      <c r="C50" s="3" t="s">
        <v>168</v>
      </c>
      <c r="D50" s="78"/>
      <c r="E50" s="79"/>
      <c r="F50" s="3" t="s">
        <v>170</v>
      </c>
      <c r="G50" s="31"/>
      <c r="H50" s="75"/>
      <c r="I50" s="31"/>
      <c r="J50" s="32">
        <v>21</v>
      </c>
      <c r="K50" s="31">
        <f>ROUND(G50*AP50,2)</f>
        <v>0</v>
      </c>
      <c r="L50" s="31">
        <f>ROUND(G50*AQ50,2)</f>
        <v>0</v>
      </c>
      <c r="M50" s="31">
        <f>ROUND(G50*I50,2)</f>
        <v>0</v>
      </c>
      <c r="N50" s="31">
        <f>M50*(1+BX50/100)</f>
        <v>0</v>
      </c>
      <c r="O50" s="31"/>
      <c r="P50" s="31"/>
      <c r="Q50" s="33"/>
      <c r="AA50" s="31">
        <f>ROUND(IF(AR50="5",BK50,0),2)</f>
        <v>0</v>
      </c>
      <c r="AC50" s="31">
        <f>ROUND(IF(AR50="1",BI50,0),2)</f>
        <v>0</v>
      </c>
      <c r="AD50" s="31">
        <f>ROUND(IF(AR50="1",BJ50,0),2)</f>
        <v>0</v>
      </c>
      <c r="AE50" s="31">
        <f>ROUND(IF(AR50="7",BI50,0),2)</f>
        <v>0</v>
      </c>
      <c r="AF50" s="31">
        <f>ROUND(IF(AR50="7",BJ50,0),2)</f>
        <v>0</v>
      </c>
      <c r="AG50" s="31">
        <f>ROUND(IF(AR50="2",BI50,0),2)</f>
        <v>0</v>
      </c>
      <c r="AH50" s="31">
        <f>ROUND(IF(AR50="2",BJ50,0),2)</f>
        <v>0</v>
      </c>
      <c r="AI50" s="31">
        <f>ROUND(IF(AR50="0",BK50,0),2)</f>
        <v>0</v>
      </c>
      <c r="AJ50" s="12" t="s">
        <v>49</v>
      </c>
      <c r="AK50" s="31">
        <f>IF(AO50=0,M50,0)</f>
        <v>0</v>
      </c>
      <c r="AL50" s="31">
        <f>IF(AO50=12,M50,0)</f>
        <v>0</v>
      </c>
      <c r="AM50" s="31">
        <f>IF(AO50=21,M50,0)</f>
        <v>0</v>
      </c>
      <c r="AO50" s="31">
        <v>21</v>
      </c>
      <c r="AP50" s="31">
        <f>I50*0</f>
        <v>0</v>
      </c>
      <c r="AQ50" s="31">
        <f>I50*(1-0)</f>
        <v>0</v>
      </c>
      <c r="AR50" s="34" t="s">
        <v>74</v>
      </c>
      <c r="AW50" s="31">
        <f>ROUND(AX50+AY50,2)</f>
        <v>0</v>
      </c>
      <c r="AX50" s="31">
        <f>ROUND(G50*AP50,2)</f>
        <v>0</v>
      </c>
      <c r="AY50" s="31">
        <f>ROUND(G50*AQ50,2)</f>
        <v>0</v>
      </c>
      <c r="AZ50" s="34" t="s">
        <v>163</v>
      </c>
      <c r="BA50" s="34" t="s">
        <v>164</v>
      </c>
      <c r="BB50" s="12" t="s">
        <v>58</v>
      </c>
      <c r="BD50" s="31">
        <f>AX50+AY50</f>
        <v>0</v>
      </c>
      <c r="BE50" s="31">
        <f>I50/(100-BF50)*100</f>
        <v>0</v>
      </c>
      <c r="BF50" s="31">
        <v>0</v>
      </c>
      <c r="BG50" s="31">
        <f>P50</f>
        <v>0</v>
      </c>
      <c r="BI50" s="31">
        <f>G50*AP50</f>
        <v>0</v>
      </c>
      <c r="BJ50" s="31">
        <f>G50*AQ50</f>
        <v>0</v>
      </c>
      <c r="BK50" s="31">
        <f>G50*I50</f>
        <v>0</v>
      </c>
      <c r="BL50" s="31"/>
      <c r="BM50" s="31">
        <v>91</v>
      </c>
      <c r="BX50" s="31">
        <f>J50</f>
        <v>21</v>
      </c>
      <c r="BY50" s="4" t="s">
        <v>169</v>
      </c>
    </row>
    <row r="51" spans="1:77" ht="14.4" x14ac:dyDescent="0.3">
      <c r="A51" s="35" t="s">
        <v>49</v>
      </c>
      <c r="B51" s="36" t="s">
        <v>49</v>
      </c>
      <c r="C51" s="36" t="s">
        <v>171</v>
      </c>
      <c r="D51" s="132" t="s">
        <v>172</v>
      </c>
      <c r="E51" s="133"/>
      <c r="F51" s="37" t="s">
        <v>4</v>
      </c>
      <c r="G51" s="37" t="s">
        <v>4</v>
      </c>
      <c r="H51" s="76"/>
      <c r="I51" s="37"/>
      <c r="J51" s="37" t="s">
        <v>4</v>
      </c>
      <c r="K51" s="1">
        <f>SUM(K52:K55)</f>
        <v>0</v>
      </c>
      <c r="L51" s="1">
        <f>SUM(L52:L55)</f>
        <v>0</v>
      </c>
      <c r="M51" s="1">
        <f>SUM(M52:M55)</f>
        <v>0</v>
      </c>
      <c r="N51" s="1">
        <f>SUM(N52:N55)</f>
        <v>0</v>
      </c>
      <c r="O51" s="12"/>
      <c r="P51" s="1"/>
      <c r="Q51" s="38"/>
      <c r="AJ51" s="12" t="s">
        <v>49</v>
      </c>
      <c r="AT51" s="1">
        <f>SUM(AK52:AK55)</f>
        <v>0</v>
      </c>
      <c r="AU51" s="1">
        <f>SUM(AL52:AL55)</f>
        <v>0</v>
      </c>
      <c r="AV51" s="1">
        <f>SUM(AM52:AM55)</f>
        <v>0</v>
      </c>
    </row>
    <row r="52" spans="1:77" ht="14.4" x14ac:dyDescent="0.3">
      <c r="A52" s="2" t="s">
        <v>173</v>
      </c>
      <c r="B52" s="3" t="s">
        <v>49</v>
      </c>
      <c r="C52" s="3" t="s">
        <v>174</v>
      </c>
      <c r="D52" s="78" t="s">
        <v>175</v>
      </c>
      <c r="E52" s="79"/>
      <c r="F52" s="3" t="s">
        <v>170</v>
      </c>
      <c r="G52" s="31">
        <v>19.866</v>
      </c>
      <c r="H52" s="75"/>
      <c r="I52" s="31"/>
      <c r="J52" s="32">
        <v>21</v>
      </c>
      <c r="K52" s="31">
        <f>ROUND(G52*AP52,2)</f>
        <v>0</v>
      </c>
      <c r="L52" s="31">
        <f>ROUND(G52*AQ52,2)</f>
        <v>0</v>
      </c>
      <c r="M52" s="31">
        <f>ROUND(G52*I52,2)</f>
        <v>0</v>
      </c>
      <c r="N52" s="31">
        <f>M52*(1+BX52/100)</f>
        <v>0</v>
      </c>
      <c r="O52" s="31"/>
      <c r="P52" s="31"/>
      <c r="Q52" s="33"/>
      <c r="AA52" s="31">
        <f>ROUND(IF(AR52="5",BK52,0),2)</f>
        <v>0</v>
      </c>
      <c r="AC52" s="31">
        <f>ROUND(IF(AR52="1",BI52,0),2)</f>
        <v>0</v>
      </c>
      <c r="AD52" s="31">
        <f>ROUND(IF(AR52="1",BJ52,0),2)</f>
        <v>0</v>
      </c>
      <c r="AE52" s="31">
        <f>ROUND(IF(AR52="7",BI52,0),2)</f>
        <v>0</v>
      </c>
      <c r="AF52" s="31">
        <f>ROUND(IF(AR52="7",BJ52,0),2)</f>
        <v>0</v>
      </c>
      <c r="AG52" s="31">
        <f>ROUND(IF(AR52="2",BI52,0),2)</f>
        <v>0</v>
      </c>
      <c r="AH52" s="31">
        <f>ROUND(IF(AR52="2",BJ52,0),2)</f>
        <v>0</v>
      </c>
      <c r="AI52" s="31">
        <f>ROUND(IF(AR52="0",BK52,0),2)</f>
        <v>0</v>
      </c>
      <c r="AJ52" s="12" t="s">
        <v>49</v>
      </c>
      <c r="AK52" s="31">
        <f>IF(AO52=0,M52,0)</f>
        <v>0</v>
      </c>
      <c r="AL52" s="31">
        <f>IF(AO52=12,M52,0)</f>
        <v>0</v>
      </c>
      <c r="AM52" s="31">
        <f>IF(AO52=21,M52,0)</f>
        <v>0</v>
      </c>
      <c r="AO52" s="31">
        <v>21</v>
      </c>
      <c r="AP52" s="31">
        <f>I52*0</f>
        <v>0</v>
      </c>
      <c r="AQ52" s="31">
        <f>I52*(1-0)</f>
        <v>0</v>
      </c>
      <c r="AR52" s="34" t="s">
        <v>74</v>
      </c>
      <c r="AW52" s="31">
        <f>ROUND(AX52+AY52,2)</f>
        <v>0</v>
      </c>
      <c r="AX52" s="31">
        <f>ROUND(G52*AP52,2)</f>
        <v>0</v>
      </c>
      <c r="AY52" s="31">
        <f>ROUND(G52*AQ52,2)</f>
        <v>0</v>
      </c>
      <c r="AZ52" s="34" t="s">
        <v>176</v>
      </c>
      <c r="BA52" s="34" t="s">
        <v>164</v>
      </c>
      <c r="BB52" s="12" t="s">
        <v>58</v>
      </c>
      <c r="BD52" s="31">
        <f>AX52+AY52</f>
        <v>0</v>
      </c>
      <c r="BE52" s="31">
        <f>I52/(100-BF52)*100</f>
        <v>0</v>
      </c>
      <c r="BF52" s="31">
        <v>0</v>
      </c>
      <c r="BG52" s="31">
        <f>P52</f>
        <v>0</v>
      </c>
      <c r="BI52" s="31">
        <f>G52*AP52</f>
        <v>0</v>
      </c>
      <c r="BJ52" s="31">
        <f>G52*AQ52</f>
        <v>0</v>
      </c>
      <c r="BK52" s="31">
        <f>G52*I52</f>
        <v>0</v>
      </c>
      <c r="BL52" s="31"/>
      <c r="BM52" s="31"/>
      <c r="BX52" s="31">
        <f>J52</f>
        <v>21</v>
      </c>
      <c r="BY52" s="4" t="s">
        <v>175</v>
      </c>
    </row>
    <row r="53" spans="1:77" ht="14.4" x14ac:dyDescent="0.3">
      <c r="A53" s="2" t="s">
        <v>177</v>
      </c>
      <c r="B53" s="3" t="s">
        <v>49</v>
      </c>
      <c r="C53" s="3" t="s">
        <v>178</v>
      </c>
      <c r="D53" s="78" t="s">
        <v>179</v>
      </c>
      <c r="E53" s="79"/>
      <c r="F53" s="3" t="s">
        <v>170</v>
      </c>
      <c r="G53" s="31">
        <v>476.78399999999999</v>
      </c>
      <c r="H53" s="75"/>
      <c r="I53" s="31"/>
      <c r="J53" s="32">
        <v>21</v>
      </c>
      <c r="K53" s="31">
        <f>ROUND(G53*AP53,2)</f>
        <v>0</v>
      </c>
      <c r="L53" s="31">
        <f>ROUND(G53*AQ53,2)</f>
        <v>0</v>
      </c>
      <c r="M53" s="31">
        <f>ROUND(G53*I53,2)</f>
        <v>0</v>
      </c>
      <c r="N53" s="31">
        <f>M53*(1+BX53/100)</f>
        <v>0</v>
      </c>
      <c r="O53" s="31"/>
      <c r="P53" s="31"/>
      <c r="Q53" s="33"/>
      <c r="AA53" s="31">
        <f>ROUND(IF(AR53="5",BK53,0),2)</f>
        <v>0</v>
      </c>
      <c r="AC53" s="31">
        <f>ROUND(IF(AR53="1",BI53,0),2)</f>
        <v>0</v>
      </c>
      <c r="AD53" s="31">
        <f>ROUND(IF(AR53="1",BJ53,0),2)</f>
        <v>0</v>
      </c>
      <c r="AE53" s="31">
        <f>ROUND(IF(AR53="7",BI53,0),2)</f>
        <v>0</v>
      </c>
      <c r="AF53" s="31">
        <f>ROUND(IF(AR53="7",BJ53,0),2)</f>
        <v>0</v>
      </c>
      <c r="AG53" s="31">
        <f>ROUND(IF(AR53="2",BI53,0),2)</f>
        <v>0</v>
      </c>
      <c r="AH53" s="31">
        <f>ROUND(IF(AR53="2",BJ53,0),2)</f>
        <v>0</v>
      </c>
      <c r="AI53" s="31">
        <f>ROUND(IF(AR53="0",BK53,0),2)</f>
        <v>0</v>
      </c>
      <c r="AJ53" s="12" t="s">
        <v>49</v>
      </c>
      <c r="AK53" s="31">
        <f>IF(AO53=0,M53,0)</f>
        <v>0</v>
      </c>
      <c r="AL53" s="31">
        <f>IF(AO53=12,M53,0)</f>
        <v>0</v>
      </c>
      <c r="AM53" s="31">
        <f>IF(AO53=21,M53,0)</f>
        <v>0</v>
      </c>
      <c r="AO53" s="31">
        <v>21</v>
      </c>
      <c r="AP53" s="31">
        <f>I53*0</f>
        <v>0</v>
      </c>
      <c r="AQ53" s="31">
        <f>I53*(1-0)</f>
        <v>0</v>
      </c>
      <c r="AR53" s="34" t="s">
        <v>74</v>
      </c>
      <c r="AW53" s="31">
        <f>ROUND(AX53+AY53,2)</f>
        <v>0</v>
      </c>
      <c r="AX53" s="31">
        <f>ROUND(G53*AP53,2)</f>
        <v>0</v>
      </c>
      <c r="AY53" s="31">
        <f>ROUND(G53*AQ53,2)</f>
        <v>0</v>
      </c>
      <c r="AZ53" s="34" t="s">
        <v>176</v>
      </c>
      <c r="BA53" s="34" t="s">
        <v>164</v>
      </c>
      <c r="BB53" s="12" t="s">
        <v>58</v>
      </c>
      <c r="BD53" s="31">
        <f>AX53+AY53</f>
        <v>0</v>
      </c>
      <c r="BE53" s="31">
        <f>I53/(100-BF53)*100</f>
        <v>0</v>
      </c>
      <c r="BF53" s="31">
        <v>0</v>
      </c>
      <c r="BG53" s="31">
        <f>P53</f>
        <v>0</v>
      </c>
      <c r="BI53" s="31">
        <f>G53*AP53</f>
        <v>0</v>
      </c>
      <c r="BJ53" s="31">
        <f>G53*AQ53</f>
        <v>0</v>
      </c>
      <c r="BK53" s="31">
        <f>G53*I53</f>
        <v>0</v>
      </c>
      <c r="BL53" s="31"/>
      <c r="BM53" s="31"/>
      <c r="BX53" s="31">
        <f>J53</f>
        <v>21</v>
      </c>
      <c r="BY53" s="4" t="s">
        <v>179</v>
      </c>
    </row>
    <row r="54" spans="1:77" ht="14.4" x14ac:dyDescent="0.3">
      <c r="A54" s="2" t="s">
        <v>180</v>
      </c>
      <c r="B54" s="3" t="s">
        <v>49</v>
      </c>
      <c r="C54" s="3" t="s">
        <v>181</v>
      </c>
      <c r="D54" s="78" t="s">
        <v>182</v>
      </c>
      <c r="E54" s="79"/>
      <c r="F54" s="3" t="s">
        <v>170</v>
      </c>
      <c r="G54" s="31">
        <v>19.866</v>
      </c>
      <c r="H54" s="75"/>
      <c r="I54" s="31"/>
      <c r="J54" s="32">
        <v>21</v>
      </c>
      <c r="K54" s="31">
        <f>ROUND(G54*AP54,2)</f>
        <v>0</v>
      </c>
      <c r="L54" s="31">
        <f>ROUND(G54*AQ54,2)</f>
        <v>0</v>
      </c>
      <c r="M54" s="31">
        <f>ROUND(G54*I54,2)</f>
        <v>0</v>
      </c>
      <c r="N54" s="31">
        <f>M54*(1+BX54/100)</f>
        <v>0</v>
      </c>
      <c r="O54" s="31"/>
      <c r="P54" s="31"/>
      <c r="Q54" s="33"/>
      <c r="AA54" s="31">
        <f>ROUND(IF(AR54="5",BK54,0),2)</f>
        <v>0</v>
      </c>
      <c r="AC54" s="31">
        <f>ROUND(IF(AR54="1",BI54,0),2)</f>
        <v>0</v>
      </c>
      <c r="AD54" s="31">
        <f>ROUND(IF(AR54="1",BJ54,0),2)</f>
        <v>0</v>
      </c>
      <c r="AE54" s="31">
        <f>ROUND(IF(AR54="7",BI54,0),2)</f>
        <v>0</v>
      </c>
      <c r="AF54" s="31">
        <f>ROUND(IF(AR54="7",BJ54,0),2)</f>
        <v>0</v>
      </c>
      <c r="AG54" s="31">
        <f>ROUND(IF(AR54="2",BI54,0),2)</f>
        <v>0</v>
      </c>
      <c r="AH54" s="31">
        <f>ROUND(IF(AR54="2",BJ54,0),2)</f>
        <v>0</v>
      </c>
      <c r="AI54" s="31">
        <f>ROUND(IF(AR54="0",BK54,0),2)</f>
        <v>0</v>
      </c>
      <c r="AJ54" s="12" t="s">
        <v>49</v>
      </c>
      <c r="AK54" s="31">
        <f>IF(AO54=0,M54,0)</f>
        <v>0</v>
      </c>
      <c r="AL54" s="31">
        <f>IF(AO54=12,M54,0)</f>
        <v>0</v>
      </c>
      <c r="AM54" s="31">
        <f>IF(AO54=21,M54,0)</f>
        <v>0</v>
      </c>
      <c r="AO54" s="31">
        <v>21</v>
      </c>
      <c r="AP54" s="31">
        <f>I54*0</f>
        <v>0</v>
      </c>
      <c r="AQ54" s="31">
        <f>I54*(1-0)</f>
        <v>0</v>
      </c>
      <c r="AR54" s="34" t="s">
        <v>74</v>
      </c>
      <c r="AW54" s="31">
        <f>ROUND(AX54+AY54,2)</f>
        <v>0</v>
      </c>
      <c r="AX54" s="31">
        <f>ROUND(G54*AP54,2)</f>
        <v>0</v>
      </c>
      <c r="AY54" s="31">
        <f>ROUND(G54*AQ54,2)</f>
        <v>0</v>
      </c>
      <c r="AZ54" s="34" t="s">
        <v>176</v>
      </c>
      <c r="BA54" s="34" t="s">
        <v>164</v>
      </c>
      <c r="BB54" s="12" t="s">
        <v>58</v>
      </c>
      <c r="BD54" s="31">
        <f>AX54+AY54</f>
        <v>0</v>
      </c>
      <c r="BE54" s="31">
        <f>I54/(100-BF54)*100</f>
        <v>0</v>
      </c>
      <c r="BF54" s="31">
        <v>0</v>
      </c>
      <c r="BG54" s="31">
        <f>P54</f>
        <v>0</v>
      </c>
      <c r="BI54" s="31">
        <f>G54*AP54</f>
        <v>0</v>
      </c>
      <c r="BJ54" s="31">
        <f>G54*AQ54</f>
        <v>0</v>
      </c>
      <c r="BK54" s="31">
        <f>G54*I54</f>
        <v>0</v>
      </c>
      <c r="BL54" s="31"/>
      <c r="BM54" s="31"/>
      <c r="BX54" s="31">
        <f>J54</f>
        <v>21</v>
      </c>
      <c r="BY54" s="4" t="s">
        <v>182</v>
      </c>
    </row>
    <row r="55" spans="1:77" ht="14.4" x14ac:dyDescent="0.3">
      <c r="A55" s="2" t="s">
        <v>122</v>
      </c>
      <c r="B55" s="3" t="s">
        <v>49</v>
      </c>
      <c r="C55" s="3" t="s">
        <v>183</v>
      </c>
      <c r="D55" s="78" t="s">
        <v>184</v>
      </c>
      <c r="E55" s="79"/>
      <c r="F55" s="3" t="s">
        <v>170</v>
      </c>
      <c r="G55" s="31">
        <v>19.866</v>
      </c>
      <c r="H55" s="75"/>
      <c r="I55" s="31"/>
      <c r="J55" s="32">
        <v>21</v>
      </c>
      <c r="K55" s="31">
        <f>ROUND(G55*AP55,2)</f>
        <v>0</v>
      </c>
      <c r="L55" s="31">
        <f>ROUND(G55*AQ55,2)</f>
        <v>0</v>
      </c>
      <c r="M55" s="31">
        <f>ROUND(G55*I55,2)</f>
        <v>0</v>
      </c>
      <c r="N55" s="31">
        <f>M55*(1+BX55/100)</f>
        <v>0</v>
      </c>
      <c r="O55" s="31"/>
      <c r="P55" s="31"/>
      <c r="Q55" s="33"/>
      <c r="AA55" s="31">
        <f>ROUND(IF(AR55="5",BK55,0),2)</f>
        <v>0</v>
      </c>
      <c r="AC55" s="31">
        <f>ROUND(IF(AR55="1",BI55,0),2)</f>
        <v>0</v>
      </c>
      <c r="AD55" s="31">
        <f>ROUND(IF(AR55="1",BJ55,0),2)</f>
        <v>0</v>
      </c>
      <c r="AE55" s="31">
        <f>ROUND(IF(AR55="7",BI55,0),2)</f>
        <v>0</v>
      </c>
      <c r="AF55" s="31">
        <f>ROUND(IF(AR55="7",BJ55,0),2)</f>
        <v>0</v>
      </c>
      <c r="AG55" s="31">
        <f>ROUND(IF(AR55="2",BI55,0),2)</f>
        <v>0</v>
      </c>
      <c r="AH55" s="31">
        <f>ROUND(IF(AR55="2",BJ55,0),2)</f>
        <v>0</v>
      </c>
      <c r="AI55" s="31">
        <f>ROUND(IF(AR55="0",BK55,0),2)</f>
        <v>0</v>
      </c>
      <c r="AJ55" s="12" t="s">
        <v>49</v>
      </c>
      <c r="AK55" s="31">
        <f>IF(AO55=0,M55,0)</f>
        <v>0</v>
      </c>
      <c r="AL55" s="31">
        <f>IF(AO55=12,M55,0)</f>
        <v>0</v>
      </c>
      <c r="AM55" s="31">
        <f>IF(AO55=21,M55,0)</f>
        <v>0</v>
      </c>
      <c r="AO55" s="31">
        <v>21</v>
      </c>
      <c r="AP55" s="31">
        <f>I55*0</f>
        <v>0</v>
      </c>
      <c r="AQ55" s="31">
        <f>I55*(1-0)</f>
        <v>0</v>
      </c>
      <c r="AR55" s="34" t="s">
        <v>74</v>
      </c>
      <c r="AW55" s="31">
        <f>ROUND(AX55+AY55,2)</f>
        <v>0</v>
      </c>
      <c r="AX55" s="31">
        <f>ROUND(G55*AP55,2)</f>
        <v>0</v>
      </c>
      <c r="AY55" s="31">
        <f>ROUND(G55*AQ55,2)</f>
        <v>0</v>
      </c>
      <c r="AZ55" s="34" t="s">
        <v>176</v>
      </c>
      <c r="BA55" s="34" t="s">
        <v>164</v>
      </c>
      <c r="BB55" s="12" t="s">
        <v>58</v>
      </c>
      <c r="BD55" s="31">
        <f>AX55+AY55</f>
        <v>0</v>
      </c>
      <c r="BE55" s="31">
        <f>I55/(100-BF55)*100</f>
        <v>0</v>
      </c>
      <c r="BF55" s="31">
        <v>0</v>
      </c>
      <c r="BG55" s="31">
        <f>P55</f>
        <v>0</v>
      </c>
      <c r="BI55" s="31">
        <f>G55*AP55</f>
        <v>0</v>
      </c>
      <c r="BJ55" s="31">
        <f>G55*AQ55</f>
        <v>0</v>
      </c>
      <c r="BK55" s="31">
        <f>G55*I55</f>
        <v>0</v>
      </c>
      <c r="BL55" s="31"/>
      <c r="BM55" s="31"/>
      <c r="BX55" s="31">
        <f>J55</f>
        <v>21</v>
      </c>
      <c r="BY55" s="4" t="s">
        <v>184</v>
      </c>
    </row>
    <row r="56" spans="1:77" ht="14.4" x14ac:dyDescent="0.3">
      <c r="A56" s="35" t="s">
        <v>49</v>
      </c>
      <c r="B56" s="36" t="s">
        <v>49</v>
      </c>
      <c r="C56" s="36" t="s">
        <v>185</v>
      </c>
      <c r="D56" s="132" t="s">
        <v>186</v>
      </c>
      <c r="E56" s="133"/>
      <c r="F56" s="37" t="s">
        <v>4</v>
      </c>
      <c r="G56" s="37" t="s">
        <v>4</v>
      </c>
      <c r="H56" s="76"/>
      <c r="I56" s="37"/>
      <c r="J56" s="37" t="s">
        <v>4</v>
      </c>
      <c r="K56" s="1">
        <f>K57</f>
        <v>0</v>
      </c>
      <c r="L56" s="1">
        <f>L57</f>
        <v>0</v>
      </c>
      <c r="M56" s="1">
        <f>M57</f>
        <v>0</v>
      </c>
      <c r="N56" s="1">
        <f>N57</f>
        <v>0</v>
      </c>
      <c r="O56" s="12"/>
      <c r="P56" s="1"/>
      <c r="Q56" s="38"/>
      <c r="AJ56" s="12" t="s">
        <v>49</v>
      </c>
    </row>
    <row r="57" spans="1:77" ht="14.4" x14ac:dyDescent="0.3">
      <c r="A57" s="35" t="s">
        <v>49</v>
      </c>
      <c r="B57" s="36" t="s">
        <v>49</v>
      </c>
      <c r="C57" s="36" t="s">
        <v>187</v>
      </c>
      <c r="D57" s="132" t="s">
        <v>277</v>
      </c>
      <c r="E57" s="133"/>
      <c r="F57" s="37" t="s">
        <v>4</v>
      </c>
      <c r="G57" s="37" t="s">
        <v>4</v>
      </c>
      <c r="H57" s="76"/>
      <c r="I57" s="37"/>
      <c r="J57" s="37" t="s">
        <v>4</v>
      </c>
      <c r="K57" s="1">
        <f>SUM(K58:K64)</f>
        <v>0</v>
      </c>
      <c r="L57" s="1">
        <f>SUM(L58:L64)</f>
        <v>0</v>
      </c>
      <c r="M57" s="1">
        <f>SUM(M58:M64)</f>
        <v>0</v>
      </c>
      <c r="N57" s="1">
        <f>SUM(N58:N64)</f>
        <v>0</v>
      </c>
      <c r="O57" s="12"/>
      <c r="P57" s="1"/>
      <c r="Q57" s="38"/>
      <c r="AJ57" s="12" t="s">
        <v>49</v>
      </c>
      <c r="AT57" s="1">
        <f>SUM(AK58:AK64)</f>
        <v>0</v>
      </c>
      <c r="AU57" s="1">
        <f>SUM(AL58:AL64)</f>
        <v>0</v>
      </c>
      <c r="AV57" s="1">
        <f>SUM(AM58:AM64)</f>
        <v>0</v>
      </c>
    </row>
    <row r="58" spans="1:77" ht="14.4" x14ac:dyDescent="0.3">
      <c r="A58" s="2" t="s">
        <v>189</v>
      </c>
      <c r="B58" s="3" t="s">
        <v>49</v>
      </c>
      <c r="C58" s="3" t="s">
        <v>190</v>
      </c>
      <c r="D58" s="78"/>
      <c r="E58" s="79"/>
      <c r="F58" s="3" t="s">
        <v>192</v>
      </c>
      <c r="G58" s="31">
        <v>0</v>
      </c>
      <c r="H58" s="75"/>
      <c r="I58" s="31"/>
      <c r="J58" s="32">
        <v>21</v>
      </c>
      <c r="K58" s="31">
        <f t="shared" ref="K58:K64" si="0">ROUND(G58*AP58,2)</f>
        <v>0</v>
      </c>
      <c r="L58" s="31">
        <f t="shared" ref="L58:L64" si="1">ROUND(G58*AQ58,2)</f>
        <v>0</v>
      </c>
      <c r="M58" s="31">
        <f t="shared" ref="M58:M64" si="2">ROUND(G58*I58,2)</f>
        <v>0</v>
      </c>
      <c r="N58" s="31">
        <f t="shared" ref="N58:N64" si="3">M58*(1+BX58/100)</f>
        <v>0</v>
      </c>
      <c r="O58" s="31"/>
      <c r="P58" s="31"/>
      <c r="Q58" s="33"/>
      <c r="AA58" s="31">
        <f t="shared" ref="AA58:AA64" si="4">ROUND(IF(AR58="5",BK58,0),2)</f>
        <v>0</v>
      </c>
      <c r="AC58" s="31">
        <f t="shared" ref="AC58:AC64" si="5">ROUND(IF(AR58="1",BI58,0),2)</f>
        <v>0</v>
      </c>
      <c r="AD58" s="31">
        <f t="shared" ref="AD58:AD64" si="6">ROUND(IF(AR58="1",BJ58,0),2)</f>
        <v>0</v>
      </c>
      <c r="AE58" s="31">
        <f t="shared" ref="AE58:AE64" si="7">ROUND(IF(AR58="7",BI58,0),2)</f>
        <v>0</v>
      </c>
      <c r="AF58" s="31">
        <f t="shared" ref="AF58:AF64" si="8">ROUND(IF(AR58="7",BJ58,0),2)</f>
        <v>0</v>
      </c>
      <c r="AG58" s="31">
        <f t="shared" ref="AG58:AG64" si="9">ROUND(IF(AR58="2",BI58,0),2)</f>
        <v>0</v>
      </c>
      <c r="AH58" s="31">
        <f t="shared" ref="AH58:AH64" si="10">ROUND(IF(AR58="2",BJ58,0),2)</f>
        <v>0</v>
      </c>
      <c r="AI58" s="31">
        <f t="shared" ref="AI58:AI64" si="11">ROUND(IF(AR58="0",BK58,0),2)</f>
        <v>0</v>
      </c>
      <c r="AJ58" s="12" t="s">
        <v>49</v>
      </c>
      <c r="AK58" s="31">
        <f t="shared" ref="AK58:AK64" si="12">IF(AO58=0,M58,0)</f>
        <v>0</v>
      </c>
      <c r="AL58" s="31">
        <f t="shared" ref="AL58:AL64" si="13">IF(AO58=12,M58,0)</f>
        <v>0</v>
      </c>
      <c r="AM58" s="31">
        <f t="shared" ref="AM58:AM64" si="14">IF(AO58=21,M58,0)</f>
        <v>0</v>
      </c>
      <c r="AO58" s="31">
        <v>21</v>
      </c>
      <c r="AP58" s="31">
        <f>I58*0</f>
        <v>0</v>
      </c>
      <c r="AQ58" s="31">
        <f>I58*(1-0)</f>
        <v>0</v>
      </c>
      <c r="AR58" s="34" t="s">
        <v>193</v>
      </c>
      <c r="AW58" s="31">
        <f t="shared" ref="AW58:AW64" si="15">ROUND(AX58+AY58,2)</f>
        <v>0</v>
      </c>
      <c r="AX58" s="31">
        <f t="shared" ref="AX58:AX64" si="16">ROUND(G58*AP58,2)</f>
        <v>0</v>
      </c>
      <c r="AY58" s="31">
        <f t="shared" ref="AY58:AY64" si="17">ROUND(G58*AQ58,2)</f>
        <v>0</v>
      </c>
      <c r="AZ58" s="34" t="s">
        <v>194</v>
      </c>
      <c r="BA58" s="34" t="s">
        <v>195</v>
      </c>
      <c r="BB58" s="12" t="s">
        <v>58</v>
      </c>
      <c r="BD58" s="31">
        <f t="shared" ref="BD58:BD64" si="18">AX58+AY58</f>
        <v>0</v>
      </c>
      <c r="BE58" s="31">
        <f t="shared" ref="BE58:BE64" si="19">I58/(100-BF58)*100</f>
        <v>0</v>
      </c>
      <c r="BF58" s="31">
        <v>0</v>
      </c>
      <c r="BG58" s="31">
        <f t="shared" ref="BG58:BG64" si="20">P58</f>
        <v>0</v>
      </c>
      <c r="BI58" s="31">
        <f t="shared" ref="BI58:BI64" si="21">G58*AP58</f>
        <v>0</v>
      </c>
      <c r="BJ58" s="31">
        <f t="shared" ref="BJ58:BJ64" si="22">G58*AQ58</f>
        <v>0</v>
      </c>
      <c r="BK58" s="31">
        <f t="shared" ref="BK58:BK64" si="23">G58*I58</f>
        <v>0</v>
      </c>
      <c r="BL58" s="31"/>
      <c r="BM58" s="31"/>
      <c r="BN58" s="31">
        <f t="shared" ref="BN58:BN64" si="24">G58*I58</f>
        <v>0</v>
      </c>
      <c r="BX58" s="31">
        <f t="shared" ref="BX58:BX64" si="25">J58</f>
        <v>21</v>
      </c>
      <c r="BY58" s="4" t="s">
        <v>191</v>
      </c>
    </row>
    <row r="59" spans="1:77" ht="14.4" x14ac:dyDescent="0.3">
      <c r="A59" s="2" t="s">
        <v>196</v>
      </c>
      <c r="B59" s="3" t="s">
        <v>49</v>
      </c>
      <c r="C59" s="3" t="s">
        <v>197</v>
      </c>
      <c r="D59" s="78" t="s">
        <v>198</v>
      </c>
      <c r="E59" s="79"/>
      <c r="F59" s="3" t="s">
        <v>192</v>
      </c>
      <c r="G59" s="31">
        <v>1</v>
      </c>
      <c r="H59" s="75"/>
      <c r="I59" s="31"/>
      <c r="J59" s="32">
        <v>21</v>
      </c>
      <c r="K59" s="31">
        <f t="shared" si="0"/>
        <v>0</v>
      </c>
      <c r="L59" s="31">
        <f t="shared" si="1"/>
        <v>0</v>
      </c>
      <c r="M59" s="31">
        <f t="shared" si="2"/>
        <v>0</v>
      </c>
      <c r="N59" s="31">
        <f t="shared" si="3"/>
        <v>0</v>
      </c>
      <c r="O59" s="31"/>
      <c r="P59" s="31"/>
      <c r="Q59" s="33"/>
      <c r="AA59" s="31">
        <f t="shared" si="4"/>
        <v>0</v>
      </c>
      <c r="AC59" s="31">
        <f t="shared" si="5"/>
        <v>0</v>
      </c>
      <c r="AD59" s="31">
        <f t="shared" si="6"/>
        <v>0</v>
      </c>
      <c r="AE59" s="31">
        <f t="shared" si="7"/>
        <v>0</v>
      </c>
      <c r="AF59" s="31">
        <f t="shared" si="8"/>
        <v>0</v>
      </c>
      <c r="AG59" s="31">
        <f t="shared" si="9"/>
        <v>0</v>
      </c>
      <c r="AH59" s="31">
        <f t="shared" si="10"/>
        <v>0</v>
      </c>
      <c r="AI59" s="31">
        <f t="shared" si="11"/>
        <v>0</v>
      </c>
      <c r="AJ59" s="12" t="s">
        <v>49</v>
      </c>
      <c r="AK59" s="31">
        <f t="shared" si="12"/>
        <v>0</v>
      </c>
      <c r="AL59" s="31">
        <f t="shared" si="13"/>
        <v>0</v>
      </c>
      <c r="AM59" s="31">
        <f t="shared" si="14"/>
        <v>0</v>
      </c>
      <c r="AO59" s="31">
        <v>21</v>
      </c>
      <c r="AP59" s="31">
        <f>I59*0</f>
        <v>0</v>
      </c>
      <c r="AQ59" s="31">
        <f>I59*(1-0)</f>
        <v>0</v>
      </c>
      <c r="AR59" s="34" t="s">
        <v>193</v>
      </c>
      <c r="AW59" s="31">
        <f t="shared" si="15"/>
        <v>0</v>
      </c>
      <c r="AX59" s="31">
        <f t="shared" si="16"/>
        <v>0</v>
      </c>
      <c r="AY59" s="31">
        <f t="shared" si="17"/>
        <v>0</v>
      </c>
      <c r="AZ59" s="34" t="s">
        <v>194</v>
      </c>
      <c r="BA59" s="34" t="s">
        <v>195</v>
      </c>
      <c r="BB59" s="12" t="s">
        <v>58</v>
      </c>
      <c r="BD59" s="31">
        <f t="shared" si="18"/>
        <v>0</v>
      </c>
      <c r="BE59" s="31">
        <f t="shared" si="19"/>
        <v>0</v>
      </c>
      <c r="BF59" s="31">
        <v>0</v>
      </c>
      <c r="BG59" s="31">
        <f t="shared" si="20"/>
        <v>0</v>
      </c>
      <c r="BI59" s="31">
        <f t="shared" si="21"/>
        <v>0</v>
      </c>
      <c r="BJ59" s="31">
        <f t="shared" si="22"/>
        <v>0</v>
      </c>
      <c r="BK59" s="31">
        <f t="shared" si="23"/>
        <v>0</v>
      </c>
      <c r="BL59" s="31"/>
      <c r="BM59" s="31"/>
      <c r="BN59" s="31">
        <f t="shared" si="24"/>
        <v>0</v>
      </c>
      <c r="BX59" s="31">
        <f t="shared" si="25"/>
        <v>21</v>
      </c>
      <c r="BY59" s="4" t="s">
        <v>198</v>
      </c>
    </row>
    <row r="60" spans="1:77" ht="14.4" x14ac:dyDescent="0.3">
      <c r="A60" s="2" t="s">
        <v>199</v>
      </c>
      <c r="B60" s="3" t="s">
        <v>49</v>
      </c>
      <c r="C60" s="3" t="s">
        <v>200</v>
      </c>
      <c r="D60" s="78" t="s">
        <v>201</v>
      </c>
      <c r="E60" s="79"/>
      <c r="F60" s="3" t="s">
        <v>192</v>
      </c>
      <c r="G60" s="31">
        <v>1</v>
      </c>
      <c r="H60" s="75"/>
      <c r="I60" s="31"/>
      <c r="J60" s="32">
        <v>21</v>
      </c>
      <c r="K60" s="31">
        <f t="shared" si="0"/>
        <v>0</v>
      </c>
      <c r="L60" s="31">
        <f t="shared" si="1"/>
        <v>0</v>
      </c>
      <c r="M60" s="31">
        <f t="shared" si="2"/>
        <v>0</v>
      </c>
      <c r="N60" s="31">
        <f t="shared" si="3"/>
        <v>0</v>
      </c>
      <c r="O60" s="31"/>
      <c r="P60" s="31"/>
      <c r="Q60" s="33"/>
      <c r="AA60" s="31">
        <f t="shared" si="4"/>
        <v>0</v>
      </c>
      <c r="AC60" s="31">
        <f t="shared" si="5"/>
        <v>0</v>
      </c>
      <c r="AD60" s="31">
        <f t="shared" si="6"/>
        <v>0</v>
      </c>
      <c r="AE60" s="31">
        <f t="shared" si="7"/>
        <v>0</v>
      </c>
      <c r="AF60" s="31">
        <f t="shared" si="8"/>
        <v>0</v>
      </c>
      <c r="AG60" s="31">
        <f t="shared" si="9"/>
        <v>0</v>
      </c>
      <c r="AH60" s="31">
        <f t="shared" si="10"/>
        <v>0</v>
      </c>
      <c r="AI60" s="31">
        <f t="shared" si="11"/>
        <v>0</v>
      </c>
      <c r="AJ60" s="12" t="s">
        <v>49</v>
      </c>
      <c r="AK60" s="31">
        <f t="shared" si="12"/>
        <v>0</v>
      </c>
      <c r="AL60" s="31">
        <f t="shared" si="13"/>
        <v>0</v>
      </c>
      <c r="AM60" s="31">
        <f t="shared" si="14"/>
        <v>0</v>
      </c>
      <c r="AO60" s="31">
        <v>21</v>
      </c>
      <c r="AP60" s="31">
        <f>I60*0.375</f>
        <v>0</v>
      </c>
      <c r="AQ60" s="31">
        <f>I60*(1-0.375)</f>
        <v>0</v>
      </c>
      <c r="AR60" s="34" t="s">
        <v>193</v>
      </c>
      <c r="AW60" s="31">
        <f t="shared" si="15"/>
        <v>0</v>
      </c>
      <c r="AX60" s="31">
        <f t="shared" si="16"/>
        <v>0</v>
      </c>
      <c r="AY60" s="31">
        <f t="shared" si="17"/>
        <v>0</v>
      </c>
      <c r="AZ60" s="34" t="s">
        <v>194</v>
      </c>
      <c r="BA60" s="34" t="s">
        <v>195</v>
      </c>
      <c r="BB60" s="12" t="s">
        <v>58</v>
      </c>
      <c r="BD60" s="31">
        <f t="shared" si="18"/>
        <v>0</v>
      </c>
      <c r="BE60" s="31">
        <f t="shared" si="19"/>
        <v>0</v>
      </c>
      <c r="BF60" s="31">
        <v>0</v>
      </c>
      <c r="BG60" s="31">
        <f t="shared" si="20"/>
        <v>0</v>
      </c>
      <c r="BI60" s="31">
        <f t="shared" si="21"/>
        <v>0</v>
      </c>
      <c r="BJ60" s="31">
        <f t="shared" si="22"/>
        <v>0</v>
      </c>
      <c r="BK60" s="31">
        <f t="shared" si="23"/>
        <v>0</v>
      </c>
      <c r="BL60" s="31"/>
      <c r="BM60" s="31"/>
      <c r="BN60" s="31">
        <f t="shared" si="24"/>
        <v>0</v>
      </c>
      <c r="BX60" s="31">
        <f t="shared" si="25"/>
        <v>21</v>
      </c>
      <c r="BY60" s="4" t="s">
        <v>201</v>
      </c>
    </row>
    <row r="61" spans="1:77" ht="14.4" x14ac:dyDescent="0.3">
      <c r="A61" s="2" t="s">
        <v>202</v>
      </c>
      <c r="B61" s="3" t="s">
        <v>49</v>
      </c>
      <c r="C61" s="3" t="s">
        <v>203</v>
      </c>
      <c r="D61" s="78" t="s">
        <v>204</v>
      </c>
      <c r="E61" s="79"/>
      <c r="F61" s="3" t="s">
        <v>192</v>
      </c>
      <c r="G61" s="31">
        <v>1</v>
      </c>
      <c r="H61" s="75"/>
      <c r="I61" s="31"/>
      <c r="J61" s="32">
        <v>21</v>
      </c>
      <c r="K61" s="31">
        <f t="shared" si="0"/>
        <v>0</v>
      </c>
      <c r="L61" s="31">
        <f t="shared" si="1"/>
        <v>0</v>
      </c>
      <c r="M61" s="31">
        <f t="shared" si="2"/>
        <v>0</v>
      </c>
      <c r="N61" s="31">
        <f t="shared" si="3"/>
        <v>0</v>
      </c>
      <c r="O61" s="31"/>
      <c r="P61" s="31"/>
      <c r="Q61" s="33"/>
      <c r="AA61" s="31">
        <f t="shared" si="4"/>
        <v>0</v>
      </c>
      <c r="AC61" s="31">
        <f t="shared" si="5"/>
        <v>0</v>
      </c>
      <c r="AD61" s="31">
        <f t="shared" si="6"/>
        <v>0</v>
      </c>
      <c r="AE61" s="31">
        <f t="shared" si="7"/>
        <v>0</v>
      </c>
      <c r="AF61" s="31">
        <f t="shared" si="8"/>
        <v>0</v>
      </c>
      <c r="AG61" s="31">
        <f t="shared" si="9"/>
        <v>0</v>
      </c>
      <c r="AH61" s="31">
        <f t="shared" si="10"/>
        <v>0</v>
      </c>
      <c r="AI61" s="31">
        <f t="shared" si="11"/>
        <v>0</v>
      </c>
      <c r="AJ61" s="12" t="s">
        <v>49</v>
      </c>
      <c r="AK61" s="31">
        <f t="shared" si="12"/>
        <v>0</v>
      </c>
      <c r="AL61" s="31">
        <f t="shared" si="13"/>
        <v>0</v>
      </c>
      <c r="AM61" s="31">
        <f t="shared" si="14"/>
        <v>0</v>
      </c>
      <c r="AO61" s="31">
        <v>21</v>
      </c>
      <c r="AP61" s="31">
        <f>I61*0.615384615</f>
        <v>0</v>
      </c>
      <c r="AQ61" s="31">
        <f>I61*(1-0.615384615)</f>
        <v>0</v>
      </c>
      <c r="AR61" s="34" t="s">
        <v>193</v>
      </c>
      <c r="AW61" s="31">
        <f t="shared" si="15"/>
        <v>0</v>
      </c>
      <c r="AX61" s="31">
        <f t="shared" si="16"/>
        <v>0</v>
      </c>
      <c r="AY61" s="31">
        <f t="shared" si="17"/>
        <v>0</v>
      </c>
      <c r="AZ61" s="34" t="s">
        <v>194</v>
      </c>
      <c r="BA61" s="34" t="s">
        <v>195</v>
      </c>
      <c r="BB61" s="12" t="s">
        <v>58</v>
      </c>
      <c r="BD61" s="31">
        <f t="shared" si="18"/>
        <v>0</v>
      </c>
      <c r="BE61" s="31">
        <f t="shared" si="19"/>
        <v>0</v>
      </c>
      <c r="BF61" s="31">
        <v>0</v>
      </c>
      <c r="BG61" s="31">
        <f t="shared" si="20"/>
        <v>0</v>
      </c>
      <c r="BI61" s="31">
        <f t="shared" si="21"/>
        <v>0</v>
      </c>
      <c r="BJ61" s="31">
        <f t="shared" si="22"/>
        <v>0</v>
      </c>
      <c r="BK61" s="31">
        <f t="shared" si="23"/>
        <v>0</v>
      </c>
      <c r="BL61" s="31"/>
      <c r="BM61" s="31"/>
      <c r="BN61" s="31">
        <f t="shared" si="24"/>
        <v>0</v>
      </c>
      <c r="BX61" s="31">
        <f t="shared" si="25"/>
        <v>21</v>
      </c>
      <c r="BY61" s="4" t="s">
        <v>204</v>
      </c>
    </row>
    <row r="62" spans="1:77" ht="14.4" x14ac:dyDescent="0.3">
      <c r="A62" s="2" t="s">
        <v>205</v>
      </c>
      <c r="B62" s="3" t="s">
        <v>49</v>
      </c>
      <c r="C62" s="3" t="s">
        <v>206</v>
      </c>
      <c r="D62" s="78" t="s">
        <v>207</v>
      </c>
      <c r="E62" s="79"/>
      <c r="F62" s="3" t="s">
        <v>192</v>
      </c>
      <c r="G62" s="31">
        <v>1</v>
      </c>
      <c r="H62" s="75"/>
      <c r="I62" s="31"/>
      <c r="J62" s="32">
        <v>21</v>
      </c>
      <c r="K62" s="31">
        <f t="shared" si="0"/>
        <v>0</v>
      </c>
      <c r="L62" s="31">
        <f t="shared" si="1"/>
        <v>0</v>
      </c>
      <c r="M62" s="31">
        <f t="shared" si="2"/>
        <v>0</v>
      </c>
      <c r="N62" s="31">
        <f t="shared" si="3"/>
        <v>0</v>
      </c>
      <c r="O62" s="31"/>
      <c r="P62" s="31"/>
      <c r="Q62" s="33"/>
      <c r="AA62" s="31">
        <f t="shared" si="4"/>
        <v>0</v>
      </c>
      <c r="AC62" s="31">
        <f t="shared" si="5"/>
        <v>0</v>
      </c>
      <c r="AD62" s="31">
        <f t="shared" si="6"/>
        <v>0</v>
      </c>
      <c r="AE62" s="31">
        <f t="shared" si="7"/>
        <v>0</v>
      </c>
      <c r="AF62" s="31">
        <f t="shared" si="8"/>
        <v>0</v>
      </c>
      <c r="AG62" s="31">
        <f t="shared" si="9"/>
        <v>0</v>
      </c>
      <c r="AH62" s="31">
        <f t="shared" si="10"/>
        <v>0</v>
      </c>
      <c r="AI62" s="31">
        <f t="shared" si="11"/>
        <v>0</v>
      </c>
      <c r="AJ62" s="12" t="s">
        <v>49</v>
      </c>
      <c r="AK62" s="31">
        <f t="shared" si="12"/>
        <v>0</v>
      </c>
      <c r="AL62" s="31">
        <f t="shared" si="13"/>
        <v>0</v>
      </c>
      <c r="AM62" s="31">
        <f t="shared" si="14"/>
        <v>0</v>
      </c>
      <c r="AO62" s="31">
        <v>21</v>
      </c>
      <c r="AP62" s="31">
        <f>I62*0</f>
        <v>0</v>
      </c>
      <c r="AQ62" s="31">
        <f>I62*(1-0)</f>
        <v>0</v>
      </c>
      <c r="AR62" s="34" t="s">
        <v>193</v>
      </c>
      <c r="AW62" s="31">
        <f t="shared" si="15"/>
        <v>0</v>
      </c>
      <c r="AX62" s="31">
        <f t="shared" si="16"/>
        <v>0</v>
      </c>
      <c r="AY62" s="31">
        <f t="shared" si="17"/>
        <v>0</v>
      </c>
      <c r="AZ62" s="34" t="s">
        <v>194</v>
      </c>
      <c r="BA62" s="34" t="s">
        <v>195</v>
      </c>
      <c r="BB62" s="12" t="s">
        <v>58</v>
      </c>
      <c r="BD62" s="31">
        <f t="shared" si="18"/>
        <v>0</v>
      </c>
      <c r="BE62" s="31">
        <f t="shared" si="19"/>
        <v>0</v>
      </c>
      <c r="BF62" s="31">
        <v>0</v>
      </c>
      <c r="BG62" s="31">
        <f t="shared" si="20"/>
        <v>0</v>
      </c>
      <c r="BI62" s="31">
        <f t="shared" si="21"/>
        <v>0</v>
      </c>
      <c r="BJ62" s="31">
        <f t="shared" si="22"/>
        <v>0</v>
      </c>
      <c r="BK62" s="31">
        <f t="shared" si="23"/>
        <v>0</v>
      </c>
      <c r="BL62" s="31"/>
      <c r="BM62" s="31"/>
      <c r="BN62" s="31">
        <f t="shared" si="24"/>
        <v>0</v>
      </c>
      <c r="BX62" s="31">
        <f t="shared" si="25"/>
        <v>21</v>
      </c>
      <c r="BY62" s="4" t="s">
        <v>207</v>
      </c>
    </row>
    <row r="63" spans="1:77" ht="14.4" x14ac:dyDescent="0.3">
      <c r="A63" s="2" t="s">
        <v>208</v>
      </c>
      <c r="B63" s="3" t="s">
        <v>49</v>
      </c>
      <c r="C63" s="3" t="s">
        <v>209</v>
      </c>
      <c r="D63" s="78" t="s">
        <v>210</v>
      </c>
      <c r="E63" s="79"/>
      <c r="F63" s="3" t="s">
        <v>192</v>
      </c>
      <c r="G63" s="31">
        <v>1</v>
      </c>
      <c r="H63" s="75"/>
      <c r="I63" s="31"/>
      <c r="J63" s="32">
        <v>21</v>
      </c>
      <c r="K63" s="31">
        <f t="shared" si="0"/>
        <v>0</v>
      </c>
      <c r="L63" s="31">
        <f t="shared" si="1"/>
        <v>0</v>
      </c>
      <c r="M63" s="31">
        <f t="shared" si="2"/>
        <v>0</v>
      </c>
      <c r="N63" s="31">
        <f t="shared" si="3"/>
        <v>0</v>
      </c>
      <c r="O63" s="31"/>
      <c r="P63" s="31"/>
      <c r="Q63" s="33"/>
      <c r="AA63" s="31">
        <f t="shared" si="4"/>
        <v>0</v>
      </c>
      <c r="AC63" s="31">
        <f t="shared" si="5"/>
        <v>0</v>
      </c>
      <c r="AD63" s="31">
        <f t="shared" si="6"/>
        <v>0</v>
      </c>
      <c r="AE63" s="31">
        <f t="shared" si="7"/>
        <v>0</v>
      </c>
      <c r="AF63" s="31">
        <f t="shared" si="8"/>
        <v>0</v>
      </c>
      <c r="AG63" s="31">
        <f t="shared" si="9"/>
        <v>0</v>
      </c>
      <c r="AH63" s="31">
        <f t="shared" si="10"/>
        <v>0</v>
      </c>
      <c r="AI63" s="31">
        <f t="shared" si="11"/>
        <v>0</v>
      </c>
      <c r="AJ63" s="12" t="s">
        <v>49</v>
      </c>
      <c r="AK63" s="31">
        <f t="shared" si="12"/>
        <v>0</v>
      </c>
      <c r="AL63" s="31">
        <f t="shared" si="13"/>
        <v>0</v>
      </c>
      <c r="AM63" s="31">
        <f t="shared" si="14"/>
        <v>0</v>
      </c>
      <c r="AO63" s="31">
        <v>21</v>
      </c>
      <c r="AP63" s="31">
        <f>I63*0</f>
        <v>0</v>
      </c>
      <c r="AQ63" s="31">
        <f>I63*(1-0)</f>
        <v>0</v>
      </c>
      <c r="AR63" s="34" t="s">
        <v>193</v>
      </c>
      <c r="AW63" s="31">
        <f t="shared" si="15"/>
        <v>0</v>
      </c>
      <c r="AX63" s="31">
        <f t="shared" si="16"/>
        <v>0</v>
      </c>
      <c r="AY63" s="31">
        <f t="shared" si="17"/>
        <v>0</v>
      </c>
      <c r="AZ63" s="34" t="s">
        <v>194</v>
      </c>
      <c r="BA63" s="34" t="s">
        <v>195</v>
      </c>
      <c r="BB63" s="12" t="s">
        <v>58</v>
      </c>
      <c r="BD63" s="31">
        <f t="shared" si="18"/>
        <v>0</v>
      </c>
      <c r="BE63" s="31">
        <f t="shared" si="19"/>
        <v>0</v>
      </c>
      <c r="BF63" s="31">
        <v>0</v>
      </c>
      <c r="BG63" s="31">
        <f t="shared" si="20"/>
        <v>0</v>
      </c>
      <c r="BI63" s="31">
        <f t="shared" si="21"/>
        <v>0</v>
      </c>
      <c r="BJ63" s="31">
        <f t="shared" si="22"/>
        <v>0</v>
      </c>
      <c r="BK63" s="31">
        <f t="shared" si="23"/>
        <v>0</v>
      </c>
      <c r="BL63" s="31"/>
      <c r="BM63" s="31"/>
      <c r="BN63" s="31">
        <f t="shared" si="24"/>
        <v>0</v>
      </c>
      <c r="BX63" s="31">
        <f t="shared" si="25"/>
        <v>21</v>
      </c>
      <c r="BY63" s="4" t="s">
        <v>210</v>
      </c>
    </row>
    <row r="64" spans="1:77" ht="14.4" x14ac:dyDescent="0.3">
      <c r="A64" s="39" t="s">
        <v>211</v>
      </c>
      <c r="B64" s="40" t="s">
        <v>49</v>
      </c>
      <c r="C64" s="40" t="s">
        <v>212</v>
      </c>
      <c r="D64" s="130" t="s">
        <v>213</v>
      </c>
      <c r="E64" s="115"/>
      <c r="F64" s="40" t="s">
        <v>192</v>
      </c>
      <c r="G64" s="41">
        <v>1</v>
      </c>
      <c r="H64" s="77"/>
      <c r="I64" s="41"/>
      <c r="J64" s="42">
        <v>21</v>
      </c>
      <c r="K64" s="41">
        <f t="shared" si="0"/>
        <v>0</v>
      </c>
      <c r="L64" s="41">
        <f t="shared" si="1"/>
        <v>0</v>
      </c>
      <c r="M64" s="41">
        <f t="shared" si="2"/>
        <v>0</v>
      </c>
      <c r="N64" s="41">
        <f t="shared" si="3"/>
        <v>0</v>
      </c>
      <c r="O64" s="41"/>
      <c r="P64" s="41"/>
      <c r="Q64" s="43"/>
      <c r="AA64" s="31">
        <f t="shared" si="4"/>
        <v>0</v>
      </c>
      <c r="AC64" s="31">
        <f t="shared" si="5"/>
        <v>0</v>
      </c>
      <c r="AD64" s="31">
        <f t="shared" si="6"/>
        <v>0</v>
      </c>
      <c r="AE64" s="31">
        <f t="shared" si="7"/>
        <v>0</v>
      </c>
      <c r="AF64" s="31">
        <f t="shared" si="8"/>
        <v>0</v>
      </c>
      <c r="AG64" s="31">
        <f t="shared" si="9"/>
        <v>0</v>
      </c>
      <c r="AH64" s="31">
        <f t="shared" si="10"/>
        <v>0</v>
      </c>
      <c r="AI64" s="31">
        <f t="shared" si="11"/>
        <v>0</v>
      </c>
      <c r="AJ64" s="12" t="s">
        <v>49</v>
      </c>
      <c r="AK64" s="31">
        <f t="shared" si="12"/>
        <v>0</v>
      </c>
      <c r="AL64" s="31">
        <f t="shared" si="13"/>
        <v>0</v>
      </c>
      <c r="AM64" s="31">
        <f t="shared" si="14"/>
        <v>0</v>
      </c>
      <c r="AO64" s="31">
        <v>21</v>
      </c>
      <c r="AP64" s="31">
        <f>I64*0</f>
        <v>0</v>
      </c>
      <c r="AQ64" s="31">
        <f>I64*(1-0)</f>
        <v>0</v>
      </c>
      <c r="AR64" s="34" t="s">
        <v>193</v>
      </c>
      <c r="AW64" s="31">
        <f t="shared" si="15"/>
        <v>0</v>
      </c>
      <c r="AX64" s="31">
        <f t="shared" si="16"/>
        <v>0</v>
      </c>
      <c r="AY64" s="31">
        <f t="shared" si="17"/>
        <v>0</v>
      </c>
      <c r="AZ64" s="34" t="s">
        <v>194</v>
      </c>
      <c r="BA64" s="34" t="s">
        <v>195</v>
      </c>
      <c r="BB64" s="12" t="s">
        <v>58</v>
      </c>
      <c r="BD64" s="31">
        <f t="shared" si="18"/>
        <v>0</v>
      </c>
      <c r="BE64" s="31">
        <f t="shared" si="19"/>
        <v>0</v>
      </c>
      <c r="BF64" s="31">
        <v>0</v>
      </c>
      <c r="BG64" s="31">
        <f t="shared" si="20"/>
        <v>0</v>
      </c>
      <c r="BI64" s="31">
        <f t="shared" si="21"/>
        <v>0</v>
      </c>
      <c r="BJ64" s="31">
        <f t="shared" si="22"/>
        <v>0</v>
      </c>
      <c r="BK64" s="31">
        <f t="shared" si="23"/>
        <v>0</v>
      </c>
      <c r="BL64" s="31"/>
      <c r="BM64" s="31"/>
      <c r="BN64" s="31">
        <f t="shared" si="24"/>
        <v>0</v>
      </c>
      <c r="BX64" s="31">
        <f t="shared" si="25"/>
        <v>21</v>
      </c>
      <c r="BY64" s="4" t="s">
        <v>213</v>
      </c>
    </row>
    <row r="65" spans="1:17" ht="14.4" x14ac:dyDescent="0.3">
      <c r="K65" s="131" t="s">
        <v>214</v>
      </c>
      <c r="L65" s="131"/>
      <c r="M65" s="44">
        <f>ROUND(M12+M15+M18+M21+M27+M29+M31+M36+M40+M43+M47+M51+M57,2)</f>
        <v>0</v>
      </c>
      <c r="N65" s="44">
        <f>ROUND(N12+N15+N18+N21+N27+N29+N31+N36+N40+N43+N47+N51+N57,2)</f>
        <v>0</v>
      </c>
    </row>
    <row r="66" spans="1:17" ht="14.4" x14ac:dyDescent="0.3">
      <c r="A66" s="45" t="s">
        <v>215</v>
      </c>
    </row>
    <row r="67" spans="1:17" ht="12.75" customHeight="1" x14ac:dyDescent="0.3">
      <c r="A67" s="78" t="s">
        <v>49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</row>
  </sheetData>
  <mergeCells count="84">
    <mergeCell ref="A1:Q1"/>
    <mergeCell ref="A2:C3"/>
    <mergeCell ref="A4:C5"/>
    <mergeCell ref="A6:C7"/>
    <mergeCell ref="A8:C9"/>
    <mergeCell ref="F2:G3"/>
    <mergeCell ref="F4:G5"/>
    <mergeCell ref="F6:G7"/>
    <mergeCell ref="F8:G9"/>
    <mergeCell ref="J2:K3"/>
    <mergeCell ref="J4:K5"/>
    <mergeCell ref="J6:K7"/>
    <mergeCell ref="J8:K9"/>
    <mergeCell ref="D2:E3"/>
    <mergeCell ref="D4:E5"/>
    <mergeCell ref="D6:E7"/>
    <mergeCell ref="L2:Q3"/>
    <mergeCell ref="L4:Q5"/>
    <mergeCell ref="L6:Q7"/>
    <mergeCell ref="L8:Q9"/>
    <mergeCell ref="D10:E10"/>
    <mergeCell ref="D8:E9"/>
    <mergeCell ref="I2:I3"/>
    <mergeCell ref="I4:I5"/>
    <mergeCell ref="I6:I7"/>
    <mergeCell ref="I8:I9"/>
    <mergeCell ref="D11:E11"/>
    <mergeCell ref="K10:M10"/>
    <mergeCell ref="O10:P10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64:E64"/>
    <mergeCell ref="K65:L65"/>
    <mergeCell ref="A67:Q67"/>
    <mergeCell ref="D59:E59"/>
    <mergeCell ref="D60:E60"/>
    <mergeCell ref="D61:E61"/>
    <mergeCell ref="D62:E62"/>
    <mergeCell ref="D63:E63"/>
  </mergeCells>
  <pageMargins left="0.393999993801117" right="0.393999993801117" top="0.59100002050399802" bottom="0.59100002050399802" header="0" footer="0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5"/>
  <sheetViews>
    <sheetView workbookViewId="0">
      <selection activeCell="A45" sqref="A45:E45"/>
    </sheetView>
  </sheetViews>
  <sheetFormatPr defaultColWidth="12.109375" defaultRowHeight="15" customHeight="1" x14ac:dyDescent="0.3"/>
  <cols>
    <col min="1" max="1" width="9.109375" customWidth="1"/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7" max="7" width="9.109375" customWidth="1"/>
    <col min="8" max="8" width="17.109375" customWidth="1"/>
    <col min="9" max="9" width="22.88671875" customWidth="1"/>
  </cols>
  <sheetData>
    <row r="1" spans="1:9" ht="54.75" customHeight="1" x14ac:dyDescent="0.3">
      <c r="A1" s="119" t="s">
        <v>186</v>
      </c>
      <c r="B1" s="120"/>
      <c r="C1" s="120"/>
      <c r="D1" s="120"/>
      <c r="E1" s="120"/>
      <c r="F1" s="120"/>
      <c r="G1" s="120"/>
      <c r="H1" s="120"/>
      <c r="I1" s="120"/>
    </row>
    <row r="2" spans="1:9" ht="14.4" x14ac:dyDescent="0.3">
      <c r="A2" s="121" t="s">
        <v>1</v>
      </c>
      <c r="B2" s="122"/>
      <c r="C2" s="127" t="str">
        <f>'Stavební rozpočet'!D2</f>
        <v>Obnova povrchu parkoviště u budovy OÚ Psáry</v>
      </c>
      <c r="D2" s="128"/>
      <c r="E2" s="118" t="s">
        <v>5</v>
      </c>
      <c r="F2" s="118" t="str">
        <f>'Stavební rozpočet'!L2</f>
        <v>Obec Psáry</v>
      </c>
      <c r="G2" s="122"/>
      <c r="H2" s="118" t="s">
        <v>217</v>
      </c>
      <c r="I2" s="124" t="s">
        <v>218</v>
      </c>
    </row>
    <row r="3" spans="1:9" ht="15" customHeight="1" x14ac:dyDescent="0.3">
      <c r="A3" s="123"/>
      <c r="B3" s="79"/>
      <c r="C3" s="129"/>
      <c r="D3" s="129"/>
      <c r="E3" s="79"/>
      <c r="F3" s="79"/>
      <c r="G3" s="79"/>
      <c r="H3" s="79"/>
      <c r="I3" s="125"/>
    </row>
    <row r="4" spans="1:9" ht="14.4" x14ac:dyDescent="0.3">
      <c r="A4" s="116" t="s">
        <v>7</v>
      </c>
      <c r="B4" s="79"/>
      <c r="C4" s="78" t="str">
        <f>'Stavební rozpočet'!D4</f>
        <v>Komunikace - opravy</v>
      </c>
      <c r="D4" s="79"/>
      <c r="E4" s="78" t="s">
        <v>9</v>
      </c>
      <c r="F4" s="78" t="str">
        <f>'Stavební rozpočet'!L4</f>
        <v>All Plan Projekt s.r.o.</v>
      </c>
      <c r="G4" s="79"/>
      <c r="H4" s="78" t="s">
        <v>217</v>
      </c>
      <c r="I4" s="125" t="s">
        <v>219</v>
      </c>
    </row>
    <row r="5" spans="1:9" ht="15" customHeight="1" x14ac:dyDescent="0.3">
      <c r="A5" s="123"/>
      <c r="B5" s="79"/>
      <c r="C5" s="79"/>
      <c r="D5" s="79"/>
      <c r="E5" s="79"/>
      <c r="F5" s="79"/>
      <c r="G5" s="79"/>
      <c r="H5" s="79"/>
      <c r="I5" s="125"/>
    </row>
    <row r="6" spans="1:9" ht="14.4" x14ac:dyDescent="0.3">
      <c r="A6" s="116" t="s">
        <v>11</v>
      </c>
      <c r="B6" s="79"/>
      <c r="C6" s="78" t="str">
        <f>'Stavební rozpočet'!D6</f>
        <v>Psáry, Dolní Jirčany</v>
      </c>
      <c r="D6" s="79"/>
      <c r="E6" s="78" t="s">
        <v>14</v>
      </c>
      <c r="F6" s="78">
        <f>'Stavební rozpočet'!L6</f>
        <v>0</v>
      </c>
      <c r="G6" s="79"/>
      <c r="H6" s="78" t="s">
        <v>217</v>
      </c>
      <c r="I6" s="125" t="s">
        <v>220</v>
      </c>
    </row>
    <row r="7" spans="1:9" ht="15" customHeight="1" x14ac:dyDescent="0.3">
      <c r="A7" s="123"/>
      <c r="B7" s="79"/>
      <c r="C7" s="79"/>
      <c r="D7" s="79"/>
      <c r="E7" s="79"/>
      <c r="F7" s="79"/>
      <c r="G7" s="79"/>
      <c r="H7" s="79"/>
      <c r="I7" s="125"/>
    </row>
    <row r="8" spans="1:9" ht="14.4" x14ac:dyDescent="0.3">
      <c r="A8" s="116" t="s">
        <v>8</v>
      </c>
      <c r="B8" s="79"/>
      <c r="C8" s="78" t="str">
        <f>'Stavební rozpočet'!I4</f>
        <v xml:space="preserve"> </v>
      </c>
      <c r="D8" s="79"/>
      <c r="E8" s="78" t="s">
        <v>13</v>
      </c>
      <c r="F8" s="78" t="str">
        <f>'Stavební rozpočet'!I6</f>
        <v xml:space="preserve"> </v>
      </c>
      <c r="G8" s="79"/>
      <c r="H8" s="79" t="s">
        <v>221</v>
      </c>
      <c r="I8" s="126">
        <v>39</v>
      </c>
    </row>
    <row r="9" spans="1:9" ht="14.4" x14ac:dyDescent="0.3">
      <c r="A9" s="123"/>
      <c r="B9" s="79"/>
      <c r="C9" s="79"/>
      <c r="D9" s="79"/>
      <c r="E9" s="79"/>
      <c r="F9" s="79"/>
      <c r="G9" s="79"/>
      <c r="H9" s="79"/>
      <c r="I9" s="125"/>
    </row>
    <row r="10" spans="1:9" ht="14.4" x14ac:dyDescent="0.3">
      <c r="A10" s="116" t="s">
        <v>15</v>
      </c>
      <c r="B10" s="79"/>
      <c r="C10" s="78">
        <f>'Stavební rozpočet'!D8</f>
        <v>8222936</v>
      </c>
      <c r="D10" s="79"/>
      <c r="E10" s="78" t="s">
        <v>17</v>
      </c>
      <c r="F10" s="78" t="str">
        <f>'Stavební rozpočet'!L8</f>
        <v> </v>
      </c>
      <c r="G10" s="79"/>
      <c r="H10" s="79" t="s">
        <v>222</v>
      </c>
      <c r="I10" s="110">
        <f>'Stavební rozpočet'!I8</f>
        <v>0</v>
      </c>
    </row>
    <row r="11" spans="1:9" ht="14.4" x14ac:dyDescent="0.3">
      <c r="A11" s="117"/>
      <c r="B11" s="115"/>
      <c r="C11" s="115"/>
      <c r="D11" s="115"/>
      <c r="E11" s="115"/>
      <c r="F11" s="115"/>
      <c r="G11" s="115"/>
      <c r="H11" s="115"/>
      <c r="I11" s="111"/>
    </row>
    <row r="13" spans="1:9" ht="15.6" x14ac:dyDescent="0.3">
      <c r="A13" s="164" t="s">
        <v>262</v>
      </c>
      <c r="B13" s="164"/>
      <c r="C13" s="164"/>
      <c r="D13" s="164"/>
      <c r="E13" s="164"/>
    </row>
    <row r="14" spans="1:9" ht="14.4" x14ac:dyDescent="0.3">
      <c r="A14" s="165" t="s">
        <v>263</v>
      </c>
      <c r="B14" s="166"/>
      <c r="C14" s="166"/>
      <c r="D14" s="166"/>
      <c r="E14" s="167"/>
      <c r="F14" s="60" t="s">
        <v>264</v>
      </c>
      <c r="G14" s="60" t="s">
        <v>265</v>
      </c>
      <c r="H14" s="60" t="s">
        <v>266</v>
      </c>
      <c r="I14" s="60" t="s">
        <v>264</v>
      </c>
    </row>
    <row r="15" spans="1:9" ht="14.4" x14ac:dyDescent="0.3">
      <c r="A15" s="149" t="s">
        <v>232</v>
      </c>
      <c r="B15" s="150"/>
      <c r="C15" s="150"/>
      <c r="D15" s="150"/>
      <c r="E15" s="151"/>
      <c r="F15" s="61">
        <v>0</v>
      </c>
      <c r="G15" s="62" t="s">
        <v>49</v>
      </c>
      <c r="H15" s="62" t="s">
        <v>49</v>
      </c>
      <c r="I15" s="61">
        <f>F15</f>
        <v>0</v>
      </c>
    </row>
    <row r="16" spans="1:9" ht="14.4" x14ac:dyDescent="0.3">
      <c r="A16" s="149" t="s">
        <v>233</v>
      </c>
      <c r="B16" s="150"/>
      <c r="C16" s="150"/>
      <c r="D16" s="150"/>
      <c r="E16" s="151"/>
      <c r="F16" s="61">
        <v>0</v>
      </c>
      <c r="G16" s="62" t="s">
        <v>49</v>
      </c>
      <c r="H16" s="62" t="s">
        <v>49</v>
      </c>
      <c r="I16" s="61">
        <f>F16</f>
        <v>0</v>
      </c>
    </row>
    <row r="17" spans="1:9" ht="14.4" x14ac:dyDescent="0.3">
      <c r="A17" s="152" t="s">
        <v>236</v>
      </c>
      <c r="B17" s="153"/>
      <c r="C17" s="153"/>
      <c r="D17" s="153"/>
      <c r="E17" s="154"/>
      <c r="F17" s="63">
        <v>0</v>
      </c>
      <c r="G17" s="64" t="s">
        <v>49</v>
      </c>
      <c r="H17" s="64" t="s">
        <v>49</v>
      </c>
      <c r="I17" s="63">
        <f>F17</f>
        <v>0</v>
      </c>
    </row>
    <row r="18" spans="1:9" ht="14.4" x14ac:dyDescent="0.3">
      <c r="A18" s="155" t="s">
        <v>267</v>
      </c>
      <c r="B18" s="156"/>
      <c r="C18" s="156"/>
      <c r="D18" s="156"/>
      <c r="E18" s="157"/>
      <c r="F18" s="65" t="s">
        <v>49</v>
      </c>
      <c r="G18" s="66" t="s">
        <v>49</v>
      </c>
      <c r="H18" s="66" t="s">
        <v>49</v>
      </c>
      <c r="I18" s="67">
        <f>SUM(I15:I17)</f>
        <v>0</v>
      </c>
    </row>
    <row r="20" spans="1:9" ht="14.4" x14ac:dyDescent="0.3">
      <c r="A20" s="165" t="s">
        <v>229</v>
      </c>
      <c r="B20" s="166"/>
      <c r="C20" s="166"/>
      <c r="D20" s="166"/>
      <c r="E20" s="167"/>
      <c r="F20" s="60" t="s">
        <v>264</v>
      </c>
      <c r="G20" s="60" t="s">
        <v>265</v>
      </c>
      <c r="H20" s="60" t="s">
        <v>266</v>
      </c>
      <c r="I20" s="60" t="s">
        <v>264</v>
      </c>
    </row>
    <row r="21" spans="1:9" ht="14.4" x14ac:dyDescent="0.3">
      <c r="A21" s="149" t="s">
        <v>201</v>
      </c>
      <c r="B21" s="150"/>
      <c r="C21" s="150"/>
      <c r="D21" s="150"/>
      <c r="E21" s="151"/>
      <c r="F21" s="61">
        <v>0</v>
      </c>
      <c r="G21" s="62" t="s">
        <v>49</v>
      </c>
      <c r="H21" s="62" t="s">
        <v>49</v>
      </c>
      <c r="I21" s="61">
        <f t="shared" ref="I21:I26" si="0">F21</f>
        <v>0</v>
      </c>
    </row>
    <row r="22" spans="1:9" ht="14.4" x14ac:dyDescent="0.3">
      <c r="A22" s="149" t="s">
        <v>234</v>
      </c>
      <c r="B22" s="150"/>
      <c r="C22" s="150"/>
      <c r="D22" s="150"/>
      <c r="E22" s="151"/>
      <c r="F22" s="61">
        <v>0</v>
      </c>
      <c r="G22" s="62" t="s">
        <v>49</v>
      </c>
      <c r="H22" s="62" t="s">
        <v>49</v>
      </c>
      <c r="I22" s="61">
        <f t="shared" si="0"/>
        <v>0</v>
      </c>
    </row>
    <row r="23" spans="1:9" ht="14.4" x14ac:dyDescent="0.3">
      <c r="A23" s="149" t="s">
        <v>237</v>
      </c>
      <c r="B23" s="150"/>
      <c r="C23" s="150"/>
      <c r="D23" s="150"/>
      <c r="E23" s="151"/>
      <c r="F23" s="61">
        <v>0</v>
      </c>
      <c r="G23" s="62" t="s">
        <v>49</v>
      </c>
      <c r="H23" s="62" t="s">
        <v>49</v>
      </c>
      <c r="I23" s="61">
        <f t="shared" si="0"/>
        <v>0</v>
      </c>
    </row>
    <row r="24" spans="1:9" ht="14.4" x14ac:dyDescent="0.3">
      <c r="A24" s="149" t="s">
        <v>238</v>
      </c>
      <c r="B24" s="150"/>
      <c r="C24" s="150"/>
      <c r="D24" s="150"/>
      <c r="E24" s="151"/>
      <c r="F24" s="61">
        <v>0</v>
      </c>
      <c r="G24" s="62" t="s">
        <v>49</v>
      </c>
      <c r="H24" s="62" t="s">
        <v>49</v>
      </c>
      <c r="I24" s="61">
        <f t="shared" si="0"/>
        <v>0</v>
      </c>
    </row>
    <row r="25" spans="1:9" ht="14.4" x14ac:dyDescent="0.3">
      <c r="A25" s="149" t="s">
        <v>240</v>
      </c>
      <c r="B25" s="150"/>
      <c r="C25" s="150"/>
      <c r="D25" s="150"/>
      <c r="E25" s="151"/>
      <c r="F25" s="61">
        <v>0</v>
      </c>
      <c r="G25" s="62" t="s">
        <v>49</v>
      </c>
      <c r="H25" s="62" t="s">
        <v>49</v>
      </c>
      <c r="I25" s="61">
        <f t="shared" si="0"/>
        <v>0</v>
      </c>
    </row>
    <row r="26" spans="1:9" ht="14.4" x14ac:dyDescent="0.3">
      <c r="A26" s="152" t="s">
        <v>241</v>
      </c>
      <c r="B26" s="153"/>
      <c r="C26" s="153"/>
      <c r="D26" s="153"/>
      <c r="E26" s="154"/>
      <c r="F26" s="63">
        <v>0</v>
      </c>
      <c r="G26" s="64" t="s">
        <v>49</v>
      </c>
      <c r="H26" s="64" t="s">
        <v>49</v>
      </c>
      <c r="I26" s="63">
        <f t="shared" si="0"/>
        <v>0</v>
      </c>
    </row>
    <row r="27" spans="1:9" ht="14.4" x14ac:dyDescent="0.3">
      <c r="A27" s="155" t="s">
        <v>268</v>
      </c>
      <c r="B27" s="156"/>
      <c r="C27" s="156"/>
      <c r="D27" s="156"/>
      <c r="E27" s="157"/>
      <c r="F27" s="65" t="s">
        <v>49</v>
      </c>
      <c r="G27" s="66" t="s">
        <v>49</v>
      </c>
      <c r="H27" s="66" t="s">
        <v>49</v>
      </c>
      <c r="I27" s="67">
        <f>SUM(I21:I26)</f>
        <v>0</v>
      </c>
    </row>
    <row r="29" spans="1:9" ht="15.6" x14ac:dyDescent="0.3">
      <c r="A29" s="158" t="s">
        <v>269</v>
      </c>
      <c r="B29" s="159"/>
      <c r="C29" s="159"/>
      <c r="D29" s="159"/>
      <c r="E29" s="160"/>
      <c r="F29" s="161">
        <f>I18+I27</f>
        <v>0</v>
      </c>
      <c r="G29" s="162"/>
      <c r="H29" s="162"/>
      <c r="I29" s="163"/>
    </row>
    <row r="33" spans="1:9" ht="15.6" x14ac:dyDescent="0.3">
      <c r="A33" s="164" t="s">
        <v>270</v>
      </c>
      <c r="B33" s="164"/>
      <c r="C33" s="164"/>
      <c r="D33" s="164"/>
      <c r="E33" s="164"/>
    </row>
    <row r="34" spans="1:9" ht="14.4" x14ac:dyDescent="0.3">
      <c r="A34" s="165" t="s">
        <v>271</v>
      </c>
      <c r="B34" s="166"/>
      <c r="C34" s="166"/>
      <c r="D34" s="166"/>
      <c r="E34" s="167"/>
      <c r="F34" s="60" t="s">
        <v>264</v>
      </c>
      <c r="G34" s="60" t="s">
        <v>265</v>
      </c>
      <c r="H34" s="60" t="s">
        <v>266</v>
      </c>
      <c r="I34" s="60" t="s">
        <v>264</v>
      </c>
    </row>
    <row r="35" spans="1:9" ht="14.4" x14ac:dyDescent="0.3">
      <c r="A35" s="149" t="s">
        <v>188</v>
      </c>
      <c r="B35" s="150"/>
      <c r="C35" s="150"/>
      <c r="D35" s="150"/>
      <c r="E35" s="151"/>
      <c r="F35" s="61">
        <f>SUM('Stavební rozpočet'!BN12:BN64)</f>
        <v>0</v>
      </c>
      <c r="G35" s="62" t="s">
        <v>49</v>
      </c>
      <c r="H35" s="62" t="s">
        <v>49</v>
      </c>
      <c r="I35" s="61">
        <f t="shared" ref="I35:I44" si="1">F35</f>
        <v>0</v>
      </c>
    </row>
    <row r="36" spans="1:9" ht="14.4" x14ac:dyDescent="0.3">
      <c r="A36" s="149" t="s">
        <v>198</v>
      </c>
      <c r="B36" s="150"/>
      <c r="C36" s="150"/>
      <c r="D36" s="150"/>
      <c r="E36" s="151"/>
      <c r="F36" s="61">
        <f>SUM('Stavební rozpočet'!BO12:BO64)</f>
        <v>0</v>
      </c>
      <c r="G36" s="62" t="s">
        <v>49</v>
      </c>
      <c r="H36" s="62" t="s">
        <v>49</v>
      </c>
      <c r="I36" s="61">
        <f t="shared" si="1"/>
        <v>0</v>
      </c>
    </row>
    <row r="37" spans="1:9" ht="14.4" x14ac:dyDescent="0.3">
      <c r="A37" s="149" t="s">
        <v>201</v>
      </c>
      <c r="B37" s="150"/>
      <c r="C37" s="150"/>
      <c r="D37" s="150"/>
      <c r="E37" s="151"/>
      <c r="F37" s="61">
        <f>SUM('Stavební rozpočet'!BP12:BP64)</f>
        <v>0</v>
      </c>
      <c r="G37" s="62" t="s">
        <v>49</v>
      </c>
      <c r="H37" s="62" t="s">
        <v>49</v>
      </c>
      <c r="I37" s="61">
        <f t="shared" si="1"/>
        <v>0</v>
      </c>
    </row>
    <row r="38" spans="1:9" ht="14.4" x14ac:dyDescent="0.3">
      <c r="A38" s="149" t="s">
        <v>207</v>
      </c>
      <c r="B38" s="150"/>
      <c r="C38" s="150"/>
      <c r="D38" s="150"/>
      <c r="E38" s="151"/>
      <c r="F38" s="61">
        <f>SUM('Stavební rozpočet'!BQ12:BQ64)</f>
        <v>0</v>
      </c>
      <c r="G38" s="62" t="s">
        <v>49</v>
      </c>
      <c r="H38" s="62" t="s">
        <v>49</v>
      </c>
      <c r="I38" s="61">
        <f t="shared" si="1"/>
        <v>0</v>
      </c>
    </row>
    <row r="39" spans="1:9" ht="14.4" x14ac:dyDescent="0.3">
      <c r="A39" s="149" t="s">
        <v>272</v>
      </c>
      <c r="B39" s="150"/>
      <c r="C39" s="150"/>
      <c r="D39" s="150"/>
      <c r="E39" s="151"/>
      <c r="F39" s="61">
        <f>SUM('Stavební rozpočet'!BR12:BR64)</f>
        <v>0</v>
      </c>
      <c r="G39" s="62" t="s">
        <v>49</v>
      </c>
      <c r="H39" s="62" t="s">
        <v>49</v>
      </c>
      <c r="I39" s="61">
        <f t="shared" si="1"/>
        <v>0</v>
      </c>
    </row>
    <row r="40" spans="1:9" ht="14.4" x14ac:dyDescent="0.3">
      <c r="A40" s="149" t="s">
        <v>237</v>
      </c>
      <c r="B40" s="150"/>
      <c r="C40" s="150"/>
      <c r="D40" s="150"/>
      <c r="E40" s="151"/>
      <c r="F40" s="61">
        <f>SUM('Stavební rozpočet'!BS12:BS64)</f>
        <v>0</v>
      </c>
      <c r="G40" s="62" t="s">
        <v>49</v>
      </c>
      <c r="H40" s="62" t="s">
        <v>49</v>
      </c>
      <c r="I40" s="61">
        <f t="shared" si="1"/>
        <v>0</v>
      </c>
    </row>
    <row r="41" spans="1:9" ht="14.4" x14ac:dyDescent="0.3">
      <c r="A41" s="149" t="s">
        <v>238</v>
      </c>
      <c r="B41" s="150"/>
      <c r="C41" s="150"/>
      <c r="D41" s="150"/>
      <c r="E41" s="151"/>
      <c r="F41" s="61">
        <f>SUM('Stavební rozpočet'!BT12:BT64)</f>
        <v>0</v>
      </c>
      <c r="G41" s="62" t="s">
        <v>49</v>
      </c>
      <c r="H41" s="62" t="s">
        <v>49</v>
      </c>
      <c r="I41" s="61">
        <f t="shared" si="1"/>
        <v>0</v>
      </c>
    </row>
    <row r="42" spans="1:9" ht="14.4" x14ac:dyDescent="0.3">
      <c r="A42" s="149" t="s">
        <v>273</v>
      </c>
      <c r="B42" s="150"/>
      <c r="C42" s="150"/>
      <c r="D42" s="150"/>
      <c r="E42" s="151"/>
      <c r="F42" s="61">
        <f>SUM('Stavební rozpočet'!BU12:BU64)</f>
        <v>0</v>
      </c>
      <c r="G42" s="62" t="s">
        <v>49</v>
      </c>
      <c r="H42" s="62" t="s">
        <v>49</v>
      </c>
      <c r="I42" s="61">
        <f t="shared" si="1"/>
        <v>0</v>
      </c>
    </row>
    <row r="43" spans="1:9" ht="14.4" x14ac:dyDescent="0.3">
      <c r="A43" s="149" t="s">
        <v>274</v>
      </c>
      <c r="B43" s="150"/>
      <c r="C43" s="150"/>
      <c r="D43" s="150"/>
      <c r="E43" s="151"/>
      <c r="F43" s="61">
        <f>SUM('Stavební rozpočet'!BV12:BV64)</f>
        <v>0</v>
      </c>
      <c r="G43" s="62" t="s">
        <v>49</v>
      </c>
      <c r="H43" s="62" t="s">
        <v>49</v>
      </c>
      <c r="I43" s="61">
        <f t="shared" si="1"/>
        <v>0</v>
      </c>
    </row>
    <row r="44" spans="1:9" ht="14.4" x14ac:dyDescent="0.3">
      <c r="A44" s="152" t="s">
        <v>275</v>
      </c>
      <c r="B44" s="153"/>
      <c r="C44" s="153"/>
      <c r="D44" s="153"/>
      <c r="E44" s="154"/>
      <c r="F44" s="63">
        <f>SUM('Stavební rozpočet'!BW12:BW64)</f>
        <v>0</v>
      </c>
      <c r="G44" s="64" t="s">
        <v>49</v>
      </c>
      <c r="H44" s="64" t="s">
        <v>49</v>
      </c>
      <c r="I44" s="63">
        <f t="shared" si="1"/>
        <v>0</v>
      </c>
    </row>
    <row r="45" spans="1:9" ht="14.4" x14ac:dyDescent="0.3">
      <c r="A45" s="155" t="s">
        <v>276</v>
      </c>
      <c r="B45" s="156"/>
      <c r="C45" s="156"/>
      <c r="D45" s="156"/>
      <c r="E45" s="157"/>
      <c r="F45" s="65" t="s">
        <v>49</v>
      </c>
      <c r="G45" s="66" t="s">
        <v>49</v>
      </c>
      <c r="H45" s="66" t="s">
        <v>49</v>
      </c>
      <c r="I45" s="67">
        <f>SUM(I35:I44)</f>
        <v>0</v>
      </c>
    </row>
  </sheetData>
  <mergeCells count="60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Stavební rozpočet</vt:lpstr>
      <vt:lpstr>VORN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Renáta Sedláková</cp:lastModifiedBy>
  <dcterms:created xsi:type="dcterms:W3CDTF">2021-06-10T20:06:38Z</dcterms:created>
  <dcterms:modified xsi:type="dcterms:W3CDTF">2025-03-10T08:38:15Z</dcterms:modified>
</cp:coreProperties>
</file>