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P1801-1 - Opěrná zeď ul. ..." sheetId="2" r:id="rId2"/>
  </sheets>
  <definedNames>
    <definedName name="_xlnm.Print_Area" localSheetId="0">'Rekapitulace stavby'!$C$4:$AP$70,'Rekapitulace stavby'!$C$76:$AP$96</definedName>
    <definedName name="_xlnm.Print_Titles" localSheetId="0">'Rekapitulace stavby'!$85:$85</definedName>
    <definedName name="_xlnm.Print_Area" localSheetId="1">'P1801-1 - Opěrná zeď ul. ...'!$C$4:$Q$70,'P1801-1 - Opěrná zeď ul. ...'!$C$76:$Q$112,'P1801-1 - Opěrná zeď ul. ...'!$C$118:$Q$284</definedName>
    <definedName name="_xlnm.Print_Titles" localSheetId="1">'P1801-1 - Opěrná zeď ul. ...'!$127:$127</definedName>
  </definedNames>
  <calcPr/>
</workbook>
</file>

<file path=xl/calcChain.xml><?xml version="1.0" encoding="utf-8"?>
<calcChain xmlns="http://schemas.openxmlformats.org/spreadsheetml/2006/main">
  <c i="2" r="N284"/>
  <c i="1" r="AY88"/>
  <c r="AX88"/>
  <c i="2" r="BI283"/>
  <c r="BH283"/>
  <c r="BG283"/>
  <c r="BF283"/>
  <c r="AA283"/>
  <c r="AA282"/>
  <c r="Y283"/>
  <c r="Y282"/>
  <c r="W283"/>
  <c r="W282"/>
  <c r="BK283"/>
  <c r="BK282"/>
  <c r="N282"/>
  <c r="N283"/>
  <c r="BE283"/>
  <c r="N102"/>
  <c r="BI281"/>
  <c r="BH281"/>
  <c r="BG281"/>
  <c r="BF281"/>
  <c r="AA281"/>
  <c r="AA280"/>
  <c r="Y281"/>
  <c r="Y280"/>
  <c r="W281"/>
  <c r="W280"/>
  <c r="BK281"/>
  <c r="BK280"/>
  <c r="N280"/>
  <c r="N281"/>
  <c r="BE281"/>
  <c r="N101"/>
  <c r="BI279"/>
  <c r="BH279"/>
  <c r="BG279"/>
  <c r="BF279"/>
  <c r="AA279"/>
  <c r="AA278"/>
  <c r="Y279"/>
  <c r="Y278"/>
  <c r="W279"/>
  <c r="W278"/>
  <c r="BK279"/>
  <c r="BK278"/>
  <c r="N278"/>
  <c r="N279"/>
  <c r="BE279"/>
  <c r="N100"/>
  <c r="BI277"/>
  <c r="BH277"/>
  <c r="BG277"/>
  <c r="BF277"/>
  <c r="AA277"/>
  <c r="Y277"/>
  <c r="W277"/>
  <c r="BK277"/>
  <c r="N277"/>
  <c r="BE277"/>
  <c r="BI276"/>
  <c r="BH276"/>
  <c r="BG276"/>
  <c r="BF276"/>
  <c r="AA276"/>
  <c r="AA275"/>
  <c r="AA274"/>
  <c r="Y276"/>
  <c r="Y275"/>
  <c r="Y274"/>
  <c r="W276"/>
  <c r="W275"/>
  <c r="W274"/>
  <c r="BK276"/>
  <c r="BK275"/>
  <c r="N275"/>
  <c r="BK274"/>
  <c r="N274"/>
  <c r="N276"/>
  <c r="BE276"/>
  <c r="N99"/>
  <c r="N98"/>
  <c r="BI273"/>
  <c r="BH273"/>
  <c r="BG273"/>
  <c r="BF273"/>
  <c r="AA273"/>
  <c r="AA272"/>
  <c r="Y273"/>
  <c r="Y272"/>
  <c r="W273"/>
  <c r="W272"/>
  <c r="BK273"/>
  <c r="BK272"/>
  <c r="N272"/>
  <c r="N273"/>
  <c r="BE273"/>
  <c r="N97"/>
  <c r="BI270"/>
  <c r="BH270"/>
  <c r="BG270"/>
  <c r="BF270"/>
  <c r="AA270"/>
  <c r="Y270"/>
  <c r="W270"/>
  <c r="BK270"/>
  <c r="N270"/>
  <c r="BE270"/>
  <c r="BI268"/>
  <c r="BH268"/>
  <c r="BG268"/>
  <c r="BF268"/>
  <c r="AA268"/>
  <c r="Y268"/>
  <c r="W268"/>
  <c r="BK268"/>
  <c r="N268"/>
  <c r="BE268"/>
  <c r="BI266"/>
  <c r="BH266"/>
  <c r="BG266"/>
  <c r="BF266"/>
  <c r="AA266"/>
  <c r="AA265"/>
  <c r="Y266"/>
  <c r="Y265"/>
  <c r="W266"/>
  <c r="W265"/>
  <c r="BK266"/>
  <c r="BK265"/>
  <c r="N265"/>
  <c r="N266"/>
  <c r="BE266"/>
  <c r="N96"/>
  <c r="BI264"/>
  <c r="BH264"/>
  <c r="BG264"/>
  <c r="BF264"/>
  <c r="AA264"/>
  <c r="AA263"/>
  <c r="Y264"/>
  <c r="Y263"/>
  <c r="W264"/>
  <c r="W263"/>
  <c r="BK264"/>
  <c r="BK263"/>
  <c r="N263"/>
  <c r="N264"/>
  <c r="BE264"/>
  <c r="N95"/>
  <c r="BI261"/>
  <c r="BH261"/>
  <c r="BG261"/>
  <c r="BF261"/>
  <c r="AA261"/>
  <c r="Y261"/>
  <c r="W261"/>
  <c r="BK261"/>
  <c r="N261"/>
  <c r="BE261"/>
  <c r="BI259"/>
  <c r="BH259"/>
  <c r="BG259"/>
  <c r="BF259"/>
  <c r="AA259"/>
  <c r="Y259"/>
  <c r="W259"/>
  <c r="BK259"/>
  <c r="N259"/>
  <c r="BE259"/>
  <c r="BI257"/>
  <c r="BH257"/>
  <c r="BG257"/>
  <c r="BF257"/>
  <c r="AA257"/>
  <c r="Y257"/>
  <c r="W257"/>
  <c r="BK257"/>
  <c r="N257"/>
  <c r="BE257"/>
  <c r="BI249"/>
  <c r="BH249"/>
  <c r="BG249"/>
  <c r="BF249"/>
  <c r="AA249"/>
  <c r="Y249"/>
  <c r="W249"/>
  <c r="BK249"/>
  <c r="N249"/>
  <c r="BE249"/>
  <c r="BI247"/>
  <c r="BH247"/>
  <c r="BG247"/>
  <c r="BF247"/>
  <c r="AA247"/>
  <c r="Y247"/>
  <c r="W247"/>
  <c r="BK247"/>
  <c r="N247"/>
  <c r="BE247"/>
  <c r="BI246"/>
  <c r="BH246"/>
  <c r="BG246"/>
  <c r="BF246"/>
  <c r="AA246"/>
  <c r="Y246"/>
  <c r="W246"/>
  <c r="BK246"/>
  <c r="N246"/>
  <c r="BE246"/>
  <c r="BI245"/>
  <c r="BH245"/>
  <c r="BG245"/>
  <c r="BF245"/>
  <c r="AA245"/>
  <c r="AA244"/>
  <c r="Y245"/>
  <c r="Y244"/>
  <c r="W245"/>
  <c r="W244"/>
  <c r="BK245"/>
  <c r="BK244"/>
  <c r="N244"/>
  <c r="N245"/>
  <c r="BE245"/>
  <c r="N94"/>
  <c r="BI241"/>
  <c r="BH241"/>
  <c r="BG241"/>
  <c r="BF241"/>
  <c r="AA241"/>
  <c r="AA240"/>
  <c r="Y241"/>
  <c r="Y240"/>
  <c r="W241"/>
  <c r="W240"/>
  <c r="BK241"/>
  <c r="BK240"/>
  <c r="N240"/>
  <c r="N241"/>
  <c r="BE241"/>
  <c r="N93"/>
  <c r="BI238"/>
  <c r="BH238"/>
  <c r="BG238"/>
  <c r="BF238"/>
  <c r="AA238"/>
  <c r="Y238"/>
  <c r="W238"/>
  <c r="BK238"/>
  <c r="N238"/>
  <c r="BE238"/>
  <c r="BI236"/>
  <c r="BH236"/>
  <c r="BG236"/>
  <c r="BF236"/>
  <c r="AA236"/>
  <c r="AA235"/>
  <c r="Y236"/>
  <c r="Y235"/>
  <c r="W236"/>
  <c r="W235"/>
  <c r="BK236"/>
  <c r="BK235"/>
  <c r="N235"/>
  <c r="N236"/>
  <c r="BE236"/>
  <c r="N92"/>
  <c r="BI223"/>
  <c r="BH223"/>
  <c r="BG223"/>
  <c r="BF223"/>
  <c r="AA223"/>
  <c r="Y223"/>
  <c r="W223"/>
  <c r="BK223"/>
  <c r="N223"/>
  <c r="BE223"/>
  <c r="BI221"/>
  <c r="BH221"/>
  <c r="BG221"/>
  <c r="BF221"/>
  <c r="AA221"/>
  <c r="AA220"/>
  <c r="Y221"/>
  <c r="Y220"/>
  <c r="W221"/>
  <c r="W220"/>
  <c r="BK221"/>
  <c r="BK220"/>
  <c r="N220"/>
  <c r="N221"/>
  <c r="BE221"/>
  <c r="N91"/>
  <c r="BI219"/>
  <c r="BH219"/>
  <c r="BG219"/>
  <c r="BF219"/>
  <c r="AA219"/>
  <c r="Y219"/>
  <c r="W219"/>
  <c r="BK219"/>
  <c r="N219"/>
  <c r="BE219"/>
  <c r="BI207"/>
  <c r="BH207"/>
  <c r="BG207"/>
  <c r="BF207"/>
  <c r="AA207"/>
  <c r="Y207"/>
  <c r="W207"/>
  <c r="BK207"/>
  <c r="N207"/>
  <c r="BE207"/>
  <c r="BI195"/>
  <c r="BH195"/>
  <c r="BG195"/>
  <c r="BF195"/>
  <c r="AA195"/>
  <c r="Y195"/>
  <c r="W195"/>
  <c r="BK195"/>
  <c r="N195"/>
  <c r="BE195"/>
  <c r="BI193"/>
  <c r="BH193"/>
  <c r="BG193"/>
  <c r="BF193"/>
  <c r="AA193"/>
  <c r="Y193"/>
  <c r="W193"/>
  <c r="BK193"/>
  <c r="N193"/>
  <c r="BE193"/>
  <c r="BI191"/>
  <c r="BH191"/>
  <c r="BG191"/>
  <c r="BF191"/>
  <c r="AA191"/>
  <c r="Y191"/>
  <c r="W191"/>
  <c r="BK191"/>
  <c r="N191"/>
  <c r="BE191"/>
  <c r="BI187"/>
  <c r="BH187"/>
  <c r="BG187"/>
  <c r="BF187"/>
  <c r="AA187"/>
  <c r="Y187"/>
  <c r="W187"/>
  <c r="BK187"/>
  <c r="N187"/>
  <c r="BE187"/>
  <c r="BI185"/>
  <c r="BH185"/>
  <c r="BG185"/>
  <c r="BF185"/>
  <c r="AA185"/>
  <c r="AA184"/>
  <c r="Y185"/>
  <c r="Y184"/>
  <c r="W185"/>
  <c r="W184"/>
  <c r="BK185"/>
  <c r="BK184"/>
  <c r="N184"/>
  <c r="N185"/>
  <c r="BE185"/>
  <c r="N90"/>
  <c r="BI182"/>
  <c r="BH182"/>
  <c r="BG182"/>
  <c r="BF182"/>
  <c r="AA182"/>
  <c r="Y182"/>
  <c r="W182"/>
  <c r="BK182"/>
  <c r="N182"/>
  <c r="BE182"/>
  <c r="BI181"/>
  <c r="BH181"/>
  <c r="BG181"/>
  <c r="BF181"/>
  <c r="AA181"/>
  <c r="Y181"/>
  <c r="W181"/>
  <c r="BK181"/>
  <c r="N181"/>
  <c r="BE181"/>
  <c r="BI179"/>
  <c r="BH179"/>
  <c r="BG179"/>
  <c r="BF179"/>
  <c r="AA179"/>
  <c r="Y179"/>
  <c r="W179"/>
  <c r="BK179"/>
  <c r="N179"/>
  <c r="BE179"/>
  <c r="BI177"/>
  <c r="BH177"/>
  <c r="BG177"/>
  <c r="BF177"/>
  <c r="AA177"/>
  <c r="Y177"/>
  <c r="W177"/>
  <c r="BK177"/>
  <c r="N177"/>
  <c r="BE177"/>
  <c r="BI175"/>
  <c r="BH175"/>
  <c r="BG175"/>
  <c r="BF175"/>
  <c r="AA175"/>
  <c r="Y175"/>
  <c r="W175"/>
  <c r="BK175"/>
  <c r="N175"/>
  <c r="BE175"/>
  <c r="BI174"/>
  <c r="BH174"/>
  <c r="BG174"/>
  <c r="BF174"/>
  <c r="AA174"/>
  <c r="Y174"/>
  <c r="W174"/>
  <c r="BK174"/>
  <c r="N174"/>
  <c r="BE174"/>
  <c r="BI173"/>
  <c r="BH173"/>
  <c r="BG173"/>
  <c r="BF173"/>
  <c r="AA173"/>
  <c r="Y173"/>
  <c r="W173"/>
  <c r="BK173"/>
  <c r="N173"/>
  <c r="BE173"/>
  <c r="BI171"/>
  <c r="BH171"/>
  <c r="BG171"/>
  <c r="BF171"/>
  <c r="AA171"/>
  <c r="Y171"/>
  <c r="W171"/>
  <c r="BK171"/>
  <c r="N171"/>
  <c r="BE171"/>
  <c r="BI169"/>
  <c r="BH169"/>
  <c r="BG169"/>
  <c r="BF169"/>
  <c r="AA169"/>
  <c r="Y169"/>
  <c r="W169"/>
  <c r="BK169"/>
  <c r="N169"/>
  <c r="BE169"/>
  <c r="BI162"/>
  <c r="BH162"/>
  <c r="BG162"/>
  <c r="BF162"/>
  <c r="AA162"/>
  <c r="Y162"/>
  <c r="W162"/>
  <c r="BK162"/>
  <c r="N162"/>
  <c r="BE162"/>
  <c r="BI160"/>
  <c r="BH160"/>
  <c r="BG160"/>
  <c r="BF160"/>
  <c r="AA160"/>
  <c r="Y160"/>
  <c r="W160"/>
  <c r="BK160"/>
  <c r="N160"/>
  <c r="BE160"/>
  <c r="BI157"/>
  <c r="BH157"/>
  <c r="BG157"/>
  <c r="BF157"/>
  <c r="AA157"/>
  <c r="Y157"/>
  <c r="W157"/>
  <c r="BK157"/>
  <c r="N157"/>
  <c r="BE157"/>
  <c r="BI156"/>
  <c r="BH156"/>
  <c r="BG156"/>
  <c r="BF156"/>
  <c r="AA156"/>
  <c r="Y156"/>
  <c r="W156"/>
  <c r="BK156"/>
  <c r="N156"/>
  <c r="BE156"/>
  <c r="BI154"/>
  <c r="BH154"/>
  <c r="BG154"/>
  <c r="BF154"/>
  <c r="AA154"/>
  <c r="Y154"/>
  <c r="W154"/>
  <c r="BK154"/>
  <c r="N154"/>
  <c r="BE154"/>
  <c r="BI153"/>
  <c r="BH153"/>
  <c r="BG153"/>
  <c r="BF153"/>
  <c r="AA153"/>
  <c r="Y153"/>
  <c r="W153"/>
  <c r="BK153"/>
  <c r="N153"/>
  <c r="BE153"/>
  <c r="BI151"/>
  <c r="BH151"/>
  <c r="BG151"/>
  <c r="BF151"/>
  <c r="AA151"/>
  <c r="Y151"/>
  <c r="W151"/>
  <c r="BK151"/>
  <c r="N151"/>
  <c r="BE151"/>
  <c r="BI149"/>
  <c r="BH149"/>
  <c r="BG149"/>
  <c r="BF149"/>
  <c r="AA149"/>
  <c r="Y149"/>
  <c r="W149"/>
  <c r="BK149"/>
  <c r="N149"/>
  <c r="BE149"/>
  <c r="BI145"/>
  <c r="BH145"/>
  <c r="BG145"/>
  <c r="BF145"/>
  <c r="AA145"/>
  <c r="Y145"/>
  <c r="W145"/>
  <c r="BK145"/>
  <c r="N145"/>
  <c r="BE145"/>
  <c r="BI143"/>
  <c r="BH143"/>
  <c r="BG143"/>
  <c r="BF143"/>
  <c r="AA143"/>
  <c r="Y143"/>
  <c r="W143"/>
  <c r="BK143"/>
  <c r="N143"/>
  <c r="BE143"/>
  <c r="BI141"/>
  <c r="BH141"/>
  <c r="BG141"/>
  <c r="BF141"/>
  <c r="AA141"/>
  <c r="Y141"/>
  <c r="W141"/>
  <c r="BK141"/>
  <c r="N141"/>
  <c r="BE141"/>
  <c r="BI137"/>
  <c r="BH137"/>
  <c r="BG137"/>
  <c r="BF137"/>
  <c r="AA137"/>
  <c r="Y137"/>
  <c r="W137"/>
  <c r="BK137"/>
  <c r="N137"/>
  <c r="BE137"/>
  <c r="BI135"/>
  <c r="BH135"/>
  <c r="BG135"/>
  <c r="BF135"/>
  <c r="AA135"/>
  <c r="Y135"/>
  <c r="W135"/>
  <c r="BK135"/>
  <c r="N135"/>
  <c r="BE135"/>
  <c r="BI133"/>
  <c r="BH133"/>
  <c r="BG133"/>
  <c r="BF133"/>
  <c r="AA133"/>
  <c r="Y133"/>
  <c r="W133"/>
  <c r="BK133"/>
  <c r="N133"/>
  <c r="BE133"/>
  <c r="BI131"/>
  <c r="BH131"/>
  <c r="BG131"/>
  <c r="BF131"/>
  <c r="AA131"/>
  <c r="AA130"/>
  <c r="AA129"/>
  <c r="AA128"/>
  <c r="Y131"/>
  <c r="Y130"/>
  <c r="Y129"/>
  <c r="Y128"/>
  <c r="W131"/>
  <c r="W130"/>
  <c r="W129"/>
  <c r="W128"/>
  <c i="1" r="AU88"/>
  <c i="2" r="BK131"/>
  <c r="BK130"/>
  <c r="N130"/>
  <c r="BK129"/>
  <c r="N129"/>
  <c r="BK128"/>
  <c r="N128"/>
  <c r="N87"/>
  <c r="N131"/>
  <c r="BE131"/>
  <c r="N89"/>
  <c r="N88"/>
  <c r="M124"/>
  <c r="F124"/>
  <c r="F122"/>
  <c r="F120"/>
  <c r="BI110"/>
  <c r="BH110"/>
  <c r="BG110"/>
  <c r="BF110"/>
  <c r="N110"/>
  <c r="BE110"/>
  <c r="BI109"/>
  <c r="BH109"/>
  <c r="BG109"/>
  <c r="BF109"/>
  <c r="N109"/>
  <c r="BE109"/>
  <c r="BI108"/>
  <c r="BH108"/>
  <c r="BG108"/>
  <c r="BF108"/>
  <c r="N108"/>
  <c r="BE108"/>
  <c r="BI107"/>
  <c r="BH107"/>
  <c r="BG107"/>
  <c r="BF107"/>
  <c r="N107"/>
  <c r="BE107"/>
  <c r="BI106"/>
  <c r="BH106"/>
  <c r="BG106"/>
  <c r="BF106"/>
  <c r="N106"/>
  <c r="BE106"/>
  <c r="BI105"/>
  <c r="H35"/>
  <c i="1" r="BD88"/>
  <c i="2" r="BH105"/>
  <c r="H34"/>
  <c i="1" r="BC88"/>
  <c i="2" r="BG105"/>
  <c r="H33"/>
  <c i="1" r="BB88"/>
  <c i="2" r="BF105"/>
  <c r="M32"/>
  <c i="1" r="AW88"/>
  <c i="2" r="H32"/>
  <c i="1" r="BA88"/>
  <c i="2" r="N105"/>
  <c r="N104"/>
  <c r="L112"/>
  <c r="BE105"/>
  <c r="M31"/>
  <c i="1" r="AV88"/>
  <c i="2" r="H31"/>
  <c i="1" r="AZ88"/>
  <c i="2" r="M27"/>
  <c i="1" r="AS88"/>
  <c i="2" r="M26"/>
  <c r="M82"/>
  <c r="F82"/>
  <c r="F80"/>
  <c r="F78"/>
  <c r="M29"/>
  <c i="1" r="AG88"/>
  <c i="2" r="L37"/>
  <c r="O20"/>
  <c r="E20"/>
  <c r="M125"/>
  <c r="M83"/>
  <c r="O19"/>
  <c r="O14"/>
  <c r="E14"/>
  <c r="F125"/>
  <c r="F83"/>
  <c r="O13"/>
  <c r="O8"/>
  <c r="M122"/>
  <c r="M80"/>
  <c i="1"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4"/>
  <c r="CD94"/>
  <c r="AV94"/>
  <c r="BY94"/>
  <c r="AN94"/>
  <c r="AG93"/>
  <c r="CD93"/>
  <c r="AV93"/>
  <c r="BY93"/>
  <c r="AN93"/>
  <c r="AG92"/>
  <c r="CD92"/>
  <c r="AV92"/>
  <c r="BY92"/>
  <c r="AN92"/>
  <c r="AG91"/>
  <c r="AG90"/>
  <c r="AK27"/>
  <c r="AG96"/>
  <c r="CD91"/>
  <c r="W31"/>
  <c r="AV91"/>
  <c r="BY91"/>
  <c r="AK31"/>
  <c r="AN91"/>
  <c r="AN90"/>
  <c r="AT88"/>
  <c r="AN88"/>
  <c r="AN87"/>
  <c r="AN96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<sst xmlns="http://schemas.openxmlformats.org/spreadsheetml/2006/main">
  <si>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</si>
  <si>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</si>
  <si>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</si>
  <si>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</si>
  <si>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</si>
  <si>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</si>
  <si>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</si>
  <si>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</si>
  <si>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 xml:space="preserve">&gt;&gt;  skryté sloupce  &lt;&lt;</t>
  </si>
  <si>
    <t>0,01</t>
  </si>
  <si>
    <t>21</t>
  </si>
  <si>
    <t>15</t>
  </si>
  <si>
    <t>SOUHRNNÝ LIST STAVBY</t>
  </si>
  <si>
    <t xml:space="preserve">v ---  níže se nacházejí doplnkové a pomocné údaje k sestavám  --- v</t>
  </si>
  <si>
    <t>Návod na vyplnění</t>
  </si>
  <si>
    <t>0,001</t>
  </si>
  <si>
    <t>Kód:</t>
  </si>
  <si>
    <t>P1801/1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</si>
  <si>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</si>
  <si>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</si>
  <si>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Opěrná zeď ul. Na Stráni, Psáry</t>
  </si>
  <si>
    <t>JKSO:</t>
  </si>
  <si>
    <t>CC-CZ:</t>
  </si>
  <si>
    <t>Místo:</t>
  </si>
  <si>
    <t>Psáry</t>
  </si>
  <si>
    <t>Datum:</t>
  </si>
  <si>
    <t>14. 4. 2019</t>
  </si>
  <si>
    <t>Objednatel:</t>
  </si>
  <si>
    <t>IČ:</t>
  </si>
  <si>
    <t>00241580</t>
  </si>
  <si>
    <t>Obec Psáry</t>
  </si>
  <si>
    <t>DIČ:</t>
  </si>
  <si>
    <t>Zhotovitel:</t>
  </si>
  <si>
    <t>Vyplň údaj</t>
  </si>
  <si>
    <t>Projektant:</t>
  </si>
  <si>
    <t>27230601</t>
  </si>
  <si>
    <t>HW PROJEKT s.r.o.</t>
  </si>
  <si>
    <t>True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</si>
  <si>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</si>
  <si>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</si>
  <si>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</si>
  <si>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</si>
  <si>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</si>
  <si>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</si>
  <si>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</si>
  <si>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</si>
  <si>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</si>
  <si>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</si>
  <si>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</si>
  <si>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</si>
  <si>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</si>
  <si>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</si>
  <si>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</si>
  <si>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</si>
  <si>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</si>
  <si>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</si>
  <si>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</si>
  <si>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</si>
  <si>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</si>
  <si>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</si>
  <si>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</si>
  <si>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</si>
  <si>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</si>
  <si>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</si>
  <si>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</si>
  <si>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</si>
  <si>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</si>
  <si>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</si>
  <si>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</si>
  <si>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</si>
  <si>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</si>
  <si>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</si>
  <si>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</si>
  <si>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</si>
  <si>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</si>
  <si>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</si>
  <si>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</si>
  <si>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</si>
  <si>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</si>
  <si>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</si>
  <si>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</si>
  <si>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</si>
  <si>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{84970142-bf28-4903-865f-4856635a02a7}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</si>
  <si>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</si>
  <si>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</si>
  <si>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</si>
  <si>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</si>
  <si>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</si>
  <si>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</si>
  <si>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</si>
  <si>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</si>
  <si>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</si>
  <si>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</si>
  <si>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</si>
  <si>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</si>
  <si>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</si>
  <si>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</si>
  <si>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</si>
  <si>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</si>
  <si>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</si>
  <si>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</si>
  <si>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</si>
  <si>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</si>
  <si>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</si>
  <si>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</si>
  <si>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</si>
  <si>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</si>
  <si>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</si>
  <si>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</si>
  <si>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</si>
  <si>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</si>
  <si>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</si>
  <si>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</si>
  <si>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</si>
  <si>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</si>
  <si>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9 - Ostatní konstrukce a práce-bourání</t>
  </si>
  <si>
    <t xml:space="preserve">      99 - Přesuny hmot a sutí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</si>
  <si>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</si>
  <si>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</si>
  <si>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</si>
  <si>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</si>
  <si>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</si>
  <si>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</si>
  <si>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</si>
  <si>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</si>
  <si>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</si>
  <si>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</si>
  <si>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</si>
  <si>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</si>
  <si>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</si>
  <si>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</si>
  <si>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</si>
  <si>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</si>
  <si>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</si>
  <si>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</si>
  <si>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</si>
  <si>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</si>
  <si>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</si>
  <si>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</si>
  <si>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</si>
  <si>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</si>
  <si>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</si>
  <si>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</si>
  <si>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</si>
  <si>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</si>
  <si>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</si>
  <si>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</si>
  <si>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</si>
  <si>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</si>
  <si>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111212218</t>
  </si>
  <si>
    <t>Odstranění nevhodných dřevin do 500 m2 výšky do 1m s odstraněním pařezů ve svahu přes 1:1</t>
  </si>
  <si>
    <t>m2</t>
  </si>
  <si>
    <t>4</t>
  </si>
  <si>
    <t>1231851256</t>
  </si>
  <si>
    <t>386"odměřeno ze situace, odstranění náletové vegetace ze svahu nad zdí</t>
  </si>
  <si>
    <t>VV</t>
  </si>
  <si>
    <t>111251111</t>
  </si>
  <si>
    <t>Drcení ořezaných větví D do 100 mm s odvozem do 20 km</t>
  </si>
  <si>
    <t>m3</t>
  </si>
  <si>
    <t>-1786687256</t>
  </si>
  <si>
    <t>386*0,1</t>
  </si>
  <si>
    <t>3</t>
  </si>
  <si>
    <t>113107182</t>
  </si>
  <si>
    <t>Odstranění podkladu živičného tl 100 mm strojně pl přes 50 do 200 m2</t>
  </si>
  <si>
    <t>-1462620027</t>
  </si>
  <si>
    <t>110"z příčných řezů</t>
  </si>
  <si>
    <t>122201101</t>
  </si>
  <si>
    <t>Odkopávky a prokopávky nezapažené v hornině tř. 3 objem do 100 m3</t>
  </si>
  <si>
    <t>1588068122</t>
  </si>
  <si>
    <t>92,7*3"odhad z příčných řezů</t>
  </si>
  <si>
    <t>-33,306"odpočet bouraného zdiva</t>
  </si>
  <si>
    <t>Součet</t>
  </si>
  <si>
    <t>5</t>
  </si>
  <si>
    <t>122201109</t>
  </si>
  <si>
    <t>Příplatek za lepivost u odkopávek v hornině tř. 1 až 3</t>
  </si>
  <si>
    <t>711464391</t>
  </si>
  <si>
    <t>244,794*0,5</t>
  </si>
  <si>
    <t>6</t>
  </si>
  <si>
    <t>130001101</t>
  </si>
  <si>
    <t>Příplatek za ztížení vykopávky v blízkosti podzemního vedení</t>
  </si>
  <si>
    <t>1867492208</t>
  </si>
  <si>
    <t>100"odhad</t>
  </si>
  <si>
    <t>7</t>
  </si>
  <si>
    <t>132201201</t>
  </si>
  <si>
    <t>Hloubení rýh š do 2000 mm v hornině tř. 3 objemu do 100 m3</t>
  </si>
  <si>
    <t>-1399385721</t>
  </si>
  <si>
    <t>247"výkop pro základ zdi</t>
  </si>
  <si>
    <t>-48,757"odpočet bouraného základu</t>
  </si>
  <si>
    <t>8</t>
  </si>
  <si>
    <t>132201209</t>
  </si>
  <si>
    <t>Příplatek za lepivost k hloubení rýh š do 2000 mm v hornině tř. 3</t>
  </si>
  <si>
    <t>-49695172</t>
  </si>
  <si>
    <t>198,243*0,5</t>
  </si>
  <si>
    <t>9</t>
  </si>
  <si>
    <t>151101101</t>
  </si>
  <si>
    <t>Zřízení příložného pažení a rozepření stěn rýh hl do 2 m</t>
  </si>
  <si>
    <t>1057264308</t>
  </si>
  <si>
    <t>90,7*1,3*2</t>
  </si>
  <si>
    <t>10</t>
  </si>
  <si>
    <t>151101111</t>
  </si>
  <si>
    <t>Odstranění příložného pažení a rozepření stěn rýh hl do 2 m</t>
  </si>
  <si>
    <t>-728932365</t>
  </si>
  <si>
    <t>11</t>
  </si>
  <si>
    <t>162301101</t>
  </si>
  <si>
    <t>Vodorovné přemístění do 500 m výkopku/sypaniny z horniny tř. 1 až 4</t>
  </si>
  <si>
    <t>506676722</t>
  </si>
  <si>
    <t>219,315*2"materiál na zásypy odvoz na mezideponii a zpět</t>
  </si>
  <si>
    <t>12</t>
  </si>
  <si>
    <t>162301501</t>
  </si>
  <si>
    <t>Vodorovné přemístění křovin do 5 km D kmene do 100 mm</t>
  </si>
  <si>
    <t>1088915222</t>
  </si>
  <si>
    <t>13</t>
  </si>
  <si>
    <t>162701R03</t>
  </si>
  <si>
    <t>Vodorovné přemístění přebytečného výkopku na skládku</t>
  </si>
  <si>
    <t>455956029</t>
  </si>
  <si>
    <t>skládka vybraná zhotovitelem po dohodě s investorem</t>
  </si>
  <si>
    <t>P</t>
  </si>
  <si>
    <t>443,037-219,315"přebytečný výkopek</t>
  </si>
  <si>
    <t>14</t>
  </si>
  <si>
    <t>171201211</t>
  </si>
  <si>
    <t>Poplatek za uložení odpadu ze sypaniny na skládce (skládkovné)</t>
  </si>
  <si>
    <t>t</t>
  </si>
  <si>
    <t>951703308</t>
  </si>
  <si>
    <t>223,722*1,8</t>
  </si>
  <si>
    <t>174101101</t>
  </si>
  <si>
    <t>Zásyp jam, šachet rýh nebo kolem objektů sypaninou se zhutněním</t>
  </si>
  <si>
    <t>304162979</t>
  </si>
  <si>
    <t>244,794+198,243"výkopy celkem</t>
  </si>
  <si>
    <t>-(20,265+20,265)"odpočet podkladních vrstev</t>
  </si>
  <si>
    <t>-(90,7*0,4)"OBSYP DRENÁŽE ZA RUBEM ZDI - odpočet</t>
  </si>
  <si>
    <t>-63,217"odpočet základu zdi+209,238</t>
  </si>
  <si>
    <t>-209,238*0,4"odpočet zdi</t>
  </si>
  <si>
    <t>16</t>
  </si>
  <si>
    <t>181411133</t>
  </si>
  <si>
    <t>Založení parkového trávníku výsevem plochy do 1000 m2 ve svahu do 1:1</t>
  </si>
  <si>
    <t>1750600312</t>
  </si>
  <si>
    <t>386"odměřeno ze situace</t>
  </si>
  <si>
    <t>17</t>
  </si>
  <si>
    <t>M</t>
  </si>
  <si>
    <t>005724100</t>
  </si>
  <si>
    <t>osivo směs travní parková</t>
  </si>
  <si>
    <t>kg</t>
  </si>
  <si>
    <t>-1167581348</t>
  </si>
  <si>
    <t>386*0,015</t>
  </si>
  <si>
    <t>18</t>
  </si>
  <si>
    <t>182301122</t>
  </si>
  <si>
    <t>Rozprostření ornice pl do 500 m2 ve svahu přes 1:5 tl vrstvy do 150 mm</t>
  </si>
  <si>
    <t>676826287</t>
  </si>
  <si>
    <t>19</t>
  </si>
  <si>
    <t>184802311</t>
  </si>
  <si>
    <t>Chemické odplevelení před založením kultury nad 20 m2 postřikem na široko ve svahu do 1:1</t>
  </si>
  <si>
    <t>350687174</t>
  </si>
  <si>
    <t>20</t>
  </si>
  <si>
    <t>184818232</t>
  </si>
  <si>
    <t>Ochrana kmene průměru přes 300 do 500 mm bedněním výšky do 2 m</t>
  </si>
  <si>
    <t>kus</t>
  </si>
  <si>
    <t>-1164482644</t>
  </si>
  <si>
    <t>6"viz situace</t>
  </si>
  <si>
    <t>184818233</t>
  </si>
  <si>
    <t>Ochrana kmene průměru přes 500 do 700 mm bedněním výšky do 2 m</t>
  </si>
  <si>
    <t>632204976</t>
  </si>
  <si>
    <t>1"viz situace</t>
  </si>
  <si>
    <t>22</t>
  </si>
  <si>
    <t>184818239</t>
  </si>
  <si>
    <t>Ochrana kmene průměru přes 1100 mm průměru kmene při výšce bednění do 2 m</t>
  </si>
  <si>
    <t>1561990031</t>
  </si>
  <si>
    <t>23</t>
  </si>
  <si>
    <t>185803113</t>
  </si>
  <si>
    <t>Ošetření trávníku shrabáním ve svahu do 1:1</t>
  </si>
  <si>
    <t>1828682502</t>
  </si>
  <si>
    <t>24</t>
  </si>
  <si>
    <t>185804312</t>
  </si>
  <si>
    <t>Zalití rostlin vodou plocha přes 20 m2</t>
  </si>
  <si>
    <t>-664578451</t>
  </si>
  <si>
    <t>386*0,08</t>
  </si>
  <si>
    <t>25</t>
  </si>
  <si>
    <t>211531111</t>
  </si>
  <si>
    <t>Výplň odvodňovacích žeber nebo trativodů kamenivem hrubým drceným frakce 16 až 63 mm</t>
  </si>
  <si>
    <t>-1570721756</t>
  </si>
  <si>
    <t>90,7*0,4"OBSYP DRENÁŽE ZA RUBEM ZDI</t>
  </si>
  <si>
    <t>26</t>
  </si>
  <si>
    <t>211971122</t>
  </si>
  <si>
    <t>Zřízení opláštění žeber nebo trativodů geotextilií v rýze nebo zářezu přes 1:2 š přes 2,5 m</t>
  </si>
  <si>
    <t>-410012550</t>
  </si>
  <si>
    <t>90,7*2,5"opláštění drenážního štěrku</t>
  </si>
  <si>
    <t>209,238"ochrana rubu zdi</t>
  </si>
  <si>
    <t>27</t>
  </si>
  <si>
    <t>69311199R</t>
  </si>
  <si>
    <t xml:space="preserve">geotextilie </t>
  </si>
  <si>
    <t>-781553727</t>
  </si>
  <si>
    <t>435,988*1,2</t>
  </si>
  <si>
    <t>28</t>
  </si>
  <si>
    <t>212755216</t>
  </si>
  <si>
    <t>Trativody z drenážních trubek plastových flexibilních D 160 mm bez lože</t>
  </si>
  <si>
    <t>m</t>
  </si>
  <si>
    <t>1932985144</t>
  </si>
  <si>
    <t>90,7"za rubem zdi</t>
  </si>
  <si>
    <t>29</t>
  </si>
  <si>
    <t>274321411</t>
  </si>
  <si>
    <t>Základové pasy ze ŽB bez zvýšených nároků na prostředí tř. C 20/25 XC4, XF1</t>
  </si>
  <si>
    <t>-713624042</t>
  </si>
  <si>
    <t>4*(1,2*0,4+0,2*0,4)"ůsek 1</t>
  </si>
  <si>
    <t>4*(1,4*0,4)"ůsek 2</t>
  </si>
  <si>
    <t>14,88*(1,5*0,4)"úsek 3</t>
  </si>
  <si>
    <t>7*(1,5*0,4+0,2*0,4)"úsek 4</t>
  </si>
  <si>
    <t>13,09*(1,5*0,4+0,2*0,4)"úsek 5</t>
  </si>
  <si>
    <t>9*(1,5*0,4+0,3*0,4)"úsek 6</t>
  </si>
  <si>
    <t>5,67*(1,5*0,4+0,3*0,4)"úsek 7</t>
  </si>
  <si>
    <t>14,5*(1,6*0,4+0,4*0,4)"úsek 8</t>
  </si>
  <si>
    <t>9,17*(1,55*0,4+0,45*0,4)"úsek 9</t>
  </si>
  <si>
    <t>9,5*(1,35*0,4+0,4*0,4)"úsek 10</t>
  </si>
  <si>
    <t>30</t>
  </si>
  <si>
    <t>274351121</t>
  </si>
  <si>
    <t>Zřízení bednění základových pasů rovného</t>
  </si>
  <si>
    <t>1354710385</t>
  </si>
  <si>
    <t>4*(0,4+0,6)"ůsek 1</t>
  </si>
  <si>
    <t>4*(0,4+0,4)"ůsek 2</t>
  </si>
  <si>
    <t>14,88*(0,4+0,4)"úsek 3</t>
  </si>
  <si>
    <t>7*(0,4+0,6)"úsek 4</t>
  </si>
  <si>
    <t>13,09*(0,4+0,6)"úsek 5</t>
  </si>
  <si>
    <t>9*(0,4+0,7)"úsek 6</t>
  </si>
  <si>
    <t>5,67*(0,4+0,7)"úsek 7</t>
  </si>
  <si>
    <t>14,5*(0,4+0,8)"úsek 8</t>
  </si>
  <si>
    <t>9,17*(0,4+0,85)"úsek 9</t>
  </si>
  <si>
    <t>9,5*(0,4+0,8)"úsek 10</t>
  </si>
  <si>
    <t>31</t>
  </si>
  <si>
    <t>274351122</t>
  </si>
  <si>
    <t>Odstranění bednění základových pasů rovného</t>
  </si>
  <si>
    <t>2081681478</t>
  </si>
  <si>
    <t>32</t>
  </si>
  <si>
    <t>311361821</t>
  </si>
  <si>
    <t>Výztuž nosných zdí betonářskou ocelí 10 505</t>
  </si>
  <si>
    <t>-116674432</t>
  </si>
  <si>
    <t>8,163"vč. výztuže základu, viz příl. č. AD-112</t>
  </si>
  <si>
    <t>33</t>
  </si>
  <si>
    <t>311113145</t>
  </si>
  <si>
    <t>Nosná zeď tl do 400 mm z hladkých tvárnic ztraceného bednění včetně výplně z betonu tř. C 20/25 XC4 XF1</t>
  </si>
  <si>
    <t>-1074336450</t>
  </si>
  <si>
    <t>4*2"úsek 1</t>
  </si>
  <si>
    <t>4*2,25"úsek 2</t>
  </si>
  <si>
    <t>14,88*2,25"úsek 3</t>
  </si>
  <si>
    <t>7*2,25"úsek 4</t>
  </si>
  <si>
    <t>13,09*2,25"úsek 5</t>
  </si>
  <si>
    <t>9*2,25"úsek 6</t>
  </si>
  <si>
    <t>5,669*2,25"úsek 7</t>
  </si>
  <si>
    <t>14,5*2,5"úsek 8</t>
  </si>
  <si>
    <t>9,17*2,5"úsek 9</t>
  </si>
  <si>
    <t>9,5*2,25"úsek 10</t>
  </si>
  <si>
    <t>34</t>
  </si>
  <si>
    <t>451573111R</t>
  </si>
  <si>
    <t xml:space="preserve">Lože pod základ zdi  otevřený výkop ze štěrkopísku</t>
  </si>
  <si>
    <t>-875404321</t>
  </si>
  <si>
    <t xml:space="preserve">(4*1,2+4*1,4+14,88*1,5+7*1,5+13,09*1,5+9*1,5+5,67*1,5+14,5*1,6+9,17*1,55+9,5*1,35)*0,15"podkladní vrstva pod základ zdi </t>
  </si>
  <si>
    <t>35</t>
  </si>
  <si>
    <t>452311141</t>
  </si>
  <si>
    <t>Podkladní desky z betonu prostého tř. C 16/20 otevřený výkop</t>
  </si>
  <si>
    <t>-1550274515</t>
  </si>
  <si>
    <t>(4*1,2+4*1,4+14,88*1,5+7*1,5+13,09*1,5+9*1,5+5,67*1,5+14,5*1,6+9,17*1,55+9,5*1,35)*0,15"podkladní beton pod základ zdi</t>
  </si>
  <si>
    <t>36</t>
  </si>
  <si>
    <t>566000R01</t>
  </si>
  <si>
    <t>Vyspravení vozovky po překopech dle požadavku správce (uvedení do původního stavu)</t>
  </si>
  <si>
    <t>697949300</t>
  </si>
  <si>
    <t xml:space="preserve">- položka zahrnuje veškeré materiály a práce nutné k uvedení vozovky do původního stavu
</t>
  </si>
  <si>
    <t>110"viz odstranění asf. krytu</t>
  </si>
  <si>
    <t>37</t>
  </si>
  <si>
    <t>919731123</t>
  </si>
  <si>
    <t>Zarovnání styčné plochy podkladu nebo krytu živičného tl do 200 mm</t>
  </si>
  <si>
    <t>-163121223</t>
  </si>
  <si>
    <t>38</t>
  </si>
  <si>
    <t>919732211</t>
  </si>
  <si>
    <t>Styčná spára napojení nového živičného povrchu na stávající za tepla š 15 mm hl 25 mm s prořezáním</t>
  </si>
  <si>
    <t>1752518721</t>
  </si>
  <si>
    <t>39</t>
  </si>
  <si>
    <t>919735112</t>
  </si>
  <si>
    <t>Řezání stávajícího živičného krytu hl do 100 mm</t>
  </si>
  <si>
    <t>1870522152</t>
  </si>
  <si>
    <t>95"v místě napojení na stávající komunikaci v ul. Na Stráni</t>
  </si>
  <si>
    <t>40</t>
  </si>
  <si>
    <t>931991211</t>
  </si>
  <si>
    <t>Výplň dilatačních spár z lehčených plastů tl 20 mm</t>
  </si>
  <si>
    <t>-1358295434</t>
  </si>
  <si>
    <t>(1,5+2,25)*0,4</t>
  </si>
  <si>
    <t>2,25*0,4+1,5*0,15+0,2*0,4</t>
  </si>
  <si>
    <t>2,25*0,4+1,5*0,15+0,3*0,4</t>
  </si>
  <si>
    <t>2,25*0,4+1,5*0,4+0,3*0,4</t>
  </si>
  <si>
    <t>(2,5+0,4)*0,4+1,6*0,15</t>
  </si>
  <si>
    <t>(2,5+0,4)*0,4+1,35*0,15</t>
  </si>
  <si>
    <t>41</t>
  </si>
  <si>
    <t>949101111</t>
  </si>
  <si>
    <t>Lešení pomocné pro objekty pozemních staveb s lešeňovou podlahou v do 1,9 m zatížení do 150 kg/m2</t>
  </si>
  <si>
    <t>-518254462</t>
  </si>
  <si>
    <t>92,7*1,2</t>
  </si>
  <si>
    <t>42</t>
  </si>
  <si>
    <t>981511112</t>
  </si>
  <si>
    <t>Demolice konstrukcí objektů zděných na MC postupným rozebíráním</t>
  </si>
  <si>
    <t>-1358040935</t>
  </si>
  <si>
    <t>0,3*1*8,2+0,3*1,25*21,5+0,3*1,25*24,38+0,3*1,75*19,1+0,3*1,5*8,03"z příčných řezů - rozebrání stávající zdi</t>
  </si>
  <si>
    <t>43</t>
  </si>
  <si>
    <t>981511116</t>
  </si>
  <si>
    <t>Demolice konstrukcí objektů z betonu prostého postupným rozebíráním</t>
  </si>
  <si>
    <t>820721688</t>
  </si>
  <si>
    <t>0,5*1,25*8,2+0,5*1,3*21,5+0,5*1,25*24,38+0,5*1,06*19,1+0,5*1,07*8,03"z příčných řezů</t>
  </si>
  <si>
    <t>44</t>
  </si>
  <si>
    <t>997221R01</t>
  </si>
  <si>
    <t>Odvoz suti a vybouraných hmot na skládku se složením a hrubým urovnáním</t>
  </si>
  <si>
    <t>73661745</t>
  </si>
  <si>
    <t>45</t>
  </si>
  <si>
    <t>997013801</t>
  </si>
  <si>
    <t>Poplatek za uložení na skládce (skládkovné) stavebního odpadu betonového kód odpadu 170 101</t>
  </si>
  <si>
    <t>1801236060</t>
  </si>
  <si>
    <t>66,745+107,265</t>
  </si>
  <si>
    <t>46</t>
  </si>
  <si>
    <t>997223845</t>
  </si>
  <si>
    <t>Poplatek za uložení na skládce (skládkovné) odpadu asfaltového bez dehtu kód odpadu 170 302</t>
  </si>
  <si>
    <t>975519323</t>
  </si>
  <si>
    <t>0,220*110</t>
  </si>
  <si>
    <t>47</t>
  </si>
  <si>
    <t>997R01</t>
  </si>
  <si>
    <t xml:space="preserve">Poplatek za uložení na skládce (skládkovné) štěpky ze smýcených křovin </t>
  </si>
  <si>
    <t>-1950062717</t>
  </si>
  <si>
    <t>386*0,1*0,7</t>
  </si>
  <si>
    <t>48</t>
  </si>
  <si>
    <t>998153131</t>
  </si>
  <si>
    <t>Přesun hmot pro samostatné zdi a valy zděné z cihel, kamene, tvárnic nebo monolitické v do 12 m</t>
  </si>
  <si>
    <t>336558359</t>
  </si>
  <si>
    <t>49</t>
  </si>
  <si>
    <t>012203000</t>
  </si>
  <si>
    <t>Geodetické práce při provádění stavby</t>
  </si>
  <si>
    <t>kpl</t>
  </si>
  <si>
    <t>1024</t>
  </si>
  <si>
    <t>-1862452735</t>
  </si>
  <si>
    <t>50</t>
  </si>
  <si>
    <t>013254000</t>
  </si>
  <si>
    <t>Dokumentace skutečného provedení stavby</t>
  </si>
  <si>
    <t>-1374557853</t>
  </si>
  <si>
    <t>51</t>
  </si>
  <si>
    <t>030001000</t>
  </si>
  <si>
    <t>Zařízení staveniště dle POV stavby (zřízení, provoz, odstranění)</t>
  </si>
  <si>
    <t>-1928376545</t>
  </si>
  <si>
    <t>52</t>
  </si>
  <si>
    <t>041403000</t>
  </si>
  <si>
    <t>Koordinátor BOZP na staveništi</t>
  </si>
  <si>
    <t>110190163</t>
  </si>
  <si>
    <t>53</t>
  </si>
  <si>
    <t>079002000</t>
  </si>
  <si>
    <t>Ostatní provozní vlivy - Dopravní opatření v průběhu stavby vč. návrhu a jeho projednání s Policií ČR</t>
  </si>
  <si>
    <t>Kč</t>
  </si>
  <si>
    <t>-1352786511</t>
  </si>
  <si>
    <t>VP -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</si>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</sst>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166" fontId="29" fillId="0" borderId="17" xfId="0" applyNumberFormat="1" applyFont="1" applyBorder="1" applyAlignment="1">
      <alignment vertical="center"/>
    </xf>
    <xf numFmtId="4" fontId="29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0" fontId="0" fillId="2" borderId="0" xfId="0" applyFill="1" applyProtection="1"/>
    <xf numFmtId="0" fontId="13" fillId="2" borderId="0" xfId="1" applyFont="1" applyFill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4" fontId="30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/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4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ht="36.96" customHeight="1">
      <c r="C2" s="19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R2" s="21" t="s">
        <v>8</v>
      </c>
      <c r="BS2" s="22" t="s">
        <v>9</v>
      </c>
      <c r="BT2" s="22" t="s">
        <v>10</v>
      </c>
    </row>
    <row r="3" ht="6.96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ht="36.96" customHeight="1">
      <c r="B4" s="26"/>
      <c r="C4" s="27" t="s">
        <v>12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9"/>
      <c r="AS4" s="20" t="s">
        <v>13</v>
      </c>
      <c r="BE4" s="30" t="s">
        <v>14</v>
      </c>
      <c r="BS4" s="22" t="s">
        <v>15</v>
      </c>
    </row>
    <row r="5" ht="14.4" customHeight="1">
      <c r="B5" s="26"/>
      <c r="C5" s="31"/>
      <c r="D5" s="32" t="s">
        <v>16</v>
      </c>
      <c r="E5" s="31"/>
      <c r="F5" s="31"/>
      <c r="G5" s="31"/>
      <c r="H5" s="31"/>
      <c r="I5" s="31"/>
      <c r="J5" s="31"/>
      <c r="K5" s="33" t="s">
        <v>17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29"/>
      <c r="BE5" s="34" t="s">
        <v>18</v>
      </c>
      <c r="BS5" s="22" t="s">
        <v>9</v>
      </c>
    </row>
    <row r="6" ht="36.96" customHeight="1">
      <c r="B6" s="26"/>
      <c r="C6" s="31"/>
      <c r="D6" s="35" t="s">
        <v>19</v>
      </c>
      <c r="E6" s="31"/>
      <c r="F6" s="31"/>
      <c r="G6" s="31"/>
      <c r="H6" s="31"/>
      <c r="I6" s="31"/>
      <c r="J6" s="31"/>
      <c r="K6" s="36" t="s">
        <v>20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29"/>
      <c r="BE6" s="37"/>
      <c r="BS6" s="22" t="s">
        <v>9</v>
      </c>
    </row>
    <row r="7" ht="14.4" customHeight="1">
      <c r="B7" s="26"/>
      <c r="C7" s="31"/>
      <c r="D7" s="38" t="s">
        <v>21</v>
      </c>
      <c r="E7" s="31"/>
      <c r="F7" s="31"/>
      <c r="G7" s="31"/>
      <c r="H7" s="31"/>
      <c r="I7" s="31"/>
      <c r="J7" s="31"/>
      <c r="K7" s="33" t="s">
        <v>5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8" t="s">
        <v>22</v>
      </c>
      <c r="AL7" s="31"/>
      <c r="AM7" s="31"/>
      <c r="AN7" s="33" t="s">
        <v>5</v>
      </c>
      <c r="AO7" s="31"/>
      <c r="AP7" s="31"/>
      <c r="AQ7" s="29"/>
      <c r="BE7" s="37"/>
      <c r="BS7" s="22" t="s">
        <v>9</v>
      </c>
    </row>
    <row r="8" ht="14.4" customHeight="1">
      <c r="B8" s="26"/>
      <c r="C8" s="31"/>
      <c r="D8" s="38" t="s">
        <v>23</v>
      </c>
      <c r="E8" s="31"/>
      <c r="F8" s="31"/>
      <c r="G8" s="31"/>
      <c r="H8" s="31"/>
      <c r="I8" s="31"/>
      <c r="J8" s="31"/>
      <c r="K8" s="33" t="s">
        <v>24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8" t="s">
        <v>25</v>
      </c>
      <c r="AL8" s="31"/>
      <c r="AM8" s="31"/>
      <c r="AN8" s="39" t="s">
        <v>26</v>
      </c>
      <c r="AO8" s="31"/>
      <c r="AP8" s="31"/>
      <c r="AQ8" s="29"/>
      <c r="BE8" s="37"/>
      <c r="BS8" s="22" t="s">
        <v>9</v>
      </c>
    </row>
    <row r="9" ht="14.4" customHeight="1">
      <c r="B9" s="26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29"/>
      <c r="BE9" s="37"/>
      <c r="BS9" s="22" t="s">
        <v>9</v>
      </c>
    </row>
    <row r="10" ht="14.4" customHeight="1">
      <c r="B10" s="26"/>
      <c r="C10" s="31"/>
      <c r="D10" s="38" t="s">
        <v>27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8" t="s">
        <v>28</v>
      </c>
      <c r="AL10" s="31"/>
      <c r="AM10" s="31"/>
      <c r="AN10" s="33" t="s">
        <v>29</v>
      </c>
      <c r="AO10" s="31"/>
      <c r="AP10" s="31"/>
      <c r="AQ10" s="29"/>
      <c r="BE10" s="37"/>
      <c r="BS10" s="22" t="s">
        <v>9</v>
      </c>
    </row>
    <row r="11" ht="18.48" customHeight="1">
      <c r="B11" s="26"/>
      <c r="C11" s="31"/>
      <c r="D11" s="31"/>
      <c r="E11" s="33" t="s">
        <v>30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8" t="s">
        <v>31</v>
      </c>
      <c r="AL11" s="31"/>
      <c r="AM11" s="31"/>
      <c r="AN11" s="33" t="s">
        <v>5</v>
      </c>
      <c r="AO11" s="31"/>
      <c r="AP11" s="31"/>
      <c r="AQ11" s="29"/>
      <c r="BE11" s="37"/>
      <c r="BS11" s="22" t="s">
        <v>9</v>
      </c>
    </row>
    <row r="12" ht="6.96" customHeight="1">
      <c r="B12" s="2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29"/>
      <c r="BE12" s="37"/>
      <c r="BS12" s="22" t="s">
        <v>9</v>
      </c>
    </row>
    <row r="13" ht="14.4" customHeight="1">
      <c r="B13" s="26"/>
      <c r="C13" s="31"/>
      <c r="D13" s="38" t="s">
        <v>32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8" t="s">
        <v>28</v>
      </c>
      <c r="AL13" s="31"/>
      <c r="AM13" s="31"/>
      <c r="AN13" s="40" t="s">
        <v>33</v>
      </c>
      <c r="AO13" s="31"/>
      <c r="AP13" s="31"/>
      <c r="AQ13" s="29"/>
      <c r="BE13" s="37"/>
      <c r="BS13" s="22" t="s">
        <v>9</v>
      </c>
    </row>
    <row r="14">
      <c r="B14" s="26"/>
      <c r="C14" s="31"/>
      <c r="D14" s="31"/>
      <c r="E14" s="40" t="s">
        <v>33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38" t="s">
        <v>31</v>
      </c>
      <c r="AL14" s="31"/>
      <c r="AM14" s="31"/>
      <c r="AN14" s="40" t="s">
        <v>33</v>
      </c>
      <c r="AO14" s="31"/>
      <c r="AP14" s="31"/>
      <c r="AQ14" s="29"/>
      <c r="BE14" s="37"/>
      <c r="BS14" s="22" t="s">
        <v>9</v>
      </c>
    </row>
    <row r="15" ht="6.96" customHeight="1">
      <c r="B15" s="26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29"/>
      <c r="BE15" s="37"/>
      <c r="BS15" s="22" t="s">
        <v>6</v>
      </c>
    </row>
    <row r="16" ht="14.4" customHeight="1">
      <c r="B16" s="26"/>
      <c r="C16" s="31"/>
      <c r="D16" s="38" t="s">
        <v>34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8" t="s">
        <v>28</v>
      </c>
      <c r="AL16" s="31"/>
      <c r="AM16" s="31"/>
      <c r="AN16" s="33" t="s">
        <v>35</v>
      </c>
      <c r="AO16" s="31"/>
      <c r="AP16" s="31"/>
      <c r="AQ16" s="29"/>
      <c r="BE16" s="37"/>
      <c r="BS16" s="22" t="s">
        <v>6</v>
      </c>
    </row>
    <row r="17" ht="18.48" customHeight="1">
      <c r="B17" s="26"/>
      <c r="C17" s="31"/>
      <c r="D17" s="31"/>
      <c r="E17" s="33" t="s">
        <v>36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8" t="s">
        <v>31</v>
      </c>
      <c r="AL17" s="31"/>
      <c r="AM17" s="31"/>
      <c r="AN17" s="33" t="s">
        <v>5</v>
      </c>
      <c r="AO17" s="31"/>
      <c r="AP17" s="31"/>
      <c r="AQ17" s="29"/>
      <c r="BE17" s="37"/>
      <c r="BS17" s="22" t="s">
        <v>37</v>
      </c>
    </row>
    <row r="18" ht="6.96" customHeight="1">
      <c r="B18" s="26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29"/>
      <c r="BE18" s="37"/>
      <c r="BS18" s="22" t="s">
        <v>9</v>
      </c>
    </row>
    <row r="19" ht="14.4" customHeight="1">
      <c r="B19" s="26"/>
      <c r="C19" s="31"/>
      <c r="D19" s="38" t="s">
        <v>38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8" t="s">
        <v>28</v>
      </c>
      <c r="AL19" s="31"/>
      <c r="AM19" s="31"/>
      <c r="AN19" s="33" t="s">
        <v>5</v>
      </c>
      <c r="AO19" s="31"/>
      <c r="AP19" s="31"/>
      <c r="AQ19" s="29"/>
      <c r="BE19" s="37"/>
      <c r="BS19" s="22" t="s">
        <v>9</v>
      </c>
    </row>
    <row r="20" ht="18.48" customHeight="1">
      <c r="B20" s="26"/>
      <c r="C20" s="31"/>
      <c r="D20" s="31"/>
      <c r="E20" s="33" t="s">
        <v>39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8" t="s">
        <v>31</v>
      </c>
      <c r="AL20" s="31"/>
      <c r="AM20" s="31"/>
      <c r="AN20" s="33" t="s">
        <v>5</v>
      </c>
      <c r="AO20" s="31"/>
      <c r="AP20" s="31"/>
      <c r="AQ20" s="29"/>
      <c r="BE20" s="37"/>
    </row>
    <row r="21" ht="6.96" customHeight="1">
      <c r="B21" s="26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29"/>
      <c r="BE21" s="37"/>
    </row>
    <row r="22">
      <c r="B22" s="26"/>
      <c r="C22" s="31"/>
      <c r="D22" s="38" t="s">
        <v>40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29"/>
      <c r="BE22" s="37"/>
    </row>
    <row r="23" ht="16.5" customHeight="1">
      <c r="B23" s="26"/>
      <c r="C23" s="31"/>
      <c r="D23" s="31"/>
      <c r="E23" s="42" t="s">
        <v>5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31"/>
      <c r="AP23" s="31"/>
      <c r="AQ23" s="29"/>
      <c r="BE23" s="37"/>
    </row>
    <row r="24" ht="6.96" customHeight="1">
      <c r="B24" s="26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29"/>
      <c r="BE24" s="37"/>
    </row>
    <row r="25" ht="6.96" customHeight="1">
      <c r="B25" s="26"/>
      <c r="C25" s="31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31"/>
      <c r="AQ25" s="29"/>
      <c r="BE25" s="37"/>
    </row>
    <row r="26" ht="14.4" customHeight="1">
      <c r="B26" s="26"/>
      <c r="C26" s="31"/>
      <c r="D26" s="44" t="s">
        <v>41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45">
        <f>ROUND(AG87,2)</f>
        <v>0</v>
      </c>
      <c r="AL26" s="31"/>
      <c r="AM26" s="31"/>
      <c r="AN26" s="31"/>
      <c r="AO26" s="31"/>
      <c r="AP26" s="31"/>
      <c r="AQ26" s="29"/>
      <c r="BE26" s="37"/>
    </row>
    <row r="27" ht="14.4" customHeight="1">
      <c r="B27" s="26"/>
      <c r="C27" s="31"/>
      <c r="D27" s="44" t="s">
        <v>42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45">
        <f>ROUND(AG90,2)</f>
        <v>0</v>
      </c>
      <c r="AL27" s="45"/>
      <c r="AM27" s="45"/>
      <c r="AN27" s="45"/>
      <c r="AO27" s="45"/>
      <c r="AP27" s="31"/>
      <c r="AQ27" s="29"/>
      <c r="BE27" s="37"/>
    </row>
    <row r="28" s="1" customFormat="1" ht="6.96" customHeight="1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8"/>
      <c r="BE28" s="37"/>
    </row>
    <row r="29" s="1" customFormat="1" ht="25.92" customHeight="1">
      <c r="B29" s="46"/>
      <c r="C29" s="47"/>
      <c r="D29" s="49" t="s">
        <v>43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ROUND(AK26+AK27,2)</f>
        <v>0</v>
      </c>
      <c r="AL29" s="50"/>
      <c r="AM29" s="50"/>
      <c r="AN29" s="50"/>
      <c r="AO29" s="50"/>
      <c r="AP29" s="47"/>
      <c r="AQ29" s="48"/>
      <c r="BE29" s="37"/>
    </row>
    <row r="30" s="1" customFormat="1" ht="6.96" customHeight="1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8"/>
      <c r="BE30" s="37"/>
    </row>
    <row r="31" s="2" customFormat="1" ht="14.4" customHeight="1">
      <c r="B31" s="52"/>
      <c r="C31" s="53"/>
      <c r="D31" s="54" t="s">
        <v>44</v>
      </c>
      <c r="E31" s="53"/>
      <c r="F31" s="54" t="s">
        <v>45</v>
      </c>
      <c r="G31" s="53"/>
      <c r="H31" s="53"/>
      <c r="I31" s="53"/>
      <c r="J31" s="53"/>
      <c r="K31" s="53"/>
      <c r="L31" s="55">
        <v>0.20999999999999999</v>
      </c>
      <c r="M31" s="53"/>
      <c r="N31" s="53"/>
      <c r="O31" s="53"/>
      <c r="P31" s="53"/>
      <c r="Q31" s="53"/>
      <c r="R31" s="53"/>
      <c r="S31" s="53"/>
      <c r="T31" s="56" t="s">
        <v>46</v>
      </c>
      <c r="U31" s="53"/>
      <c r="V31" s="53"/>
      <c r="W31" s="57">
        <f>ROUND(AZ87+SUM(CD91:CD95),2)</f>
        <v>0</v>
      </c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7">
        <f>ROUND(AV87+SUM(BY91:BY95),2)</f>
        <v>0</v>
      </c>
      <c r="AL31" s="53"/>
      <c r="AM31" s="53"/>
      <c r="AN31" s="53"/>
      <c r="AO31" s="53"/>
      <c r="AP31" s="53"/>
      <c r="AQ31" s="58"/>
      <c r="BE31" s="37"/>
    </row>
    <row r="32" s="2" customFormat="1" ht="14.4" customHeight="1">
      <c r="B32" s="52"/>
      <c r="C32" s="53"/>
      <c r="D32" s="53"/>
      <c r="E32" s="53"/>
      <c r="F32" s="54" t="s">
        <v>47</v>
      </c>
      <c r="G32" s="53"/>
      <c r="H32" s="53"/>
      <c r="I32" s="53"/>
      <c r="J32" s="53"/>
      <c r="K32" s="53"/>
      <c r="L32" s="55">
        <v>0.14999999999999999</v>
      </c>
      <c r="M32" s="53"/>
      <c r="N32" s="53"/>
      <c r="O32" s="53"/>
      <c r="P32" s="53"/>
      <c r="Q32" s="53"/>
      <c r="R32" s="53"/>
      <c r="S32" s="53"/>
      <c r="T32" s="56" t="s">
        <v>46</v>
      </c>
      <c r="U32" s="53"/>
      <c r="V32" s="53"/>
      <c r="W32" s="57">
        <f>ROUND(BA87+SUM(CE91:CE95),2)</f>
        <v>0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7">
        <f>ROUND(AW87+SUM(BZ91:BZ95),2)</f>
        <v>0</v>
      </c>
      <c r="AL32" s="53"/>
      <c r="AM32" s="53"/>
      <c r="AN32" s="53"/>
      <c r="AO32" s="53"/>
      <c r="AP32" s="53"/>
      <c r="AQ32" s="58"/>
      <c r="BE32" s="37"/>
    </row>
    <row r="33" hidden="1" s="2" customFormat="1" ht="14.4" customHeight="1">
      <c r="B33" s="52"/>
      <c r="C33" s="53"/>
      <c r="D33" s="53"/>
      <c r="E33" s="53"/>
      <c r="F33" s="54" t="s">
        <v>48</v>
      </c>
      <c r="G33" s="53"/>
      <c r="H33" s="53"/>
      <c r="I33" s="53"/>
      <c r="J33" s="53"/>
      <c r="K33" s="53"/>
      <c r="L33" s="55">
        <v>0.20999999999999999</v>
      </c>
      <c r="M33" s="53"/>
      <c r="N33" s="53"/>
      <c r="O33" s="53"/>
      <c r="P33" s="53"/>
      <c r="Q33" s="53"/>
      <c r="R33" s="53"/>
      <c r="S33" s="53"/>
      <c r="T33" s="56" t="s">
        <v>46</v>
      </c>
      <c r="U33" s="53"/>
      <c r="V33" s="53"/>
      <c r="W33" s="57">
        <f>ROUND(BB87+SUM(CF91:CF95),2)</f>
        <v>0</v>
      </c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7">
        <v>0</v>
      </c>
      <c r="AL33" s="53"/>
      <c r="AM33" s="53"/>
      <c r="AN33" s="53"/>
      <c r="AO33" s="53"/>
      <c r="AP33" s="53"/>
      <c r="AQ33" s="58"/>
      <c r="BE33" s="37"/>
    </row>
    <row r="34" hidden="1" s="2" customFormat="1" ht="14.4" customHeight="1">
      <c r="B34" s="52"/>
      <c r="C34" s="53"/>
      <c r="D34" s="53"/>
      <c r="E34" s="53"/>
      <c r="F34" s="54" t="s">
        <v>49</v>
      </c>
      <c r="G34" s="53"/>
      <c r="H34" s="53"/>
      <c r="I34" s="53"/>
      <c r="J34" s="53"/>
      <c r="K34" s="53"/>
      <c r="L34" s="55">
        <v>0.14999999999999999</v>
      </c>
      <c r="M34" s="53"/>
      <c r="N34" s="53"/>
      <c r="O34" s="53"/>
      <c r="P34" s="53"/>
      <c r="Q34" s="53"/>
      <c r="R34" s="53"/>
      <c r="S34" s="53"/>
      <c r="T34" s="56" t="s">
        <v>46</v>
      </c>
      <c r="U34" s="53"/>
      <c r="V34" s="53"/>
      <c r="W34" s="57">
        <f>ROUND(BC87+SUM(CG91:CG95),2)</f>
        <v>0</v>
      </c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7">
        <v>0</v>
      </c>
      <c r="AL34" s="53"/>
      <c r="AM34" s="53"/>
      <c r="AN34" s="53"/>
      <c r="AO34" s="53"/>
      <c r="AP34" s="53"/>
      <c r="AQ34" s="58"/>
      <c r="BE34" s="37"/>
    </row>
    <row r="35" hidden="1" s="2" customFormat="1" ht="14.4" customHeight="1">
      <c r="B35" s="52"/>
      <c r="C35" s="53"/>
      <c r="D35" s="53"/>
      <c r="E35" s="53"/>
      <c r="F35" s="54" t="s">
        <v>50</v>
      </c>
      <c r="G35" s="53"/>
      <c r="H35" s="53"/>
      <c r="I35" s="53"/>
      <c r="J35" s="53"/>
      <c r="K35" s="53"/>
      <c r="L35" s="55">
        <v>0</v>
      </c>
      <c r="M35" s="53"/>
      <c r="N35" s="53"/>
      <c r="O35" s="53"/>
      <c r="P35" s="53"/>
      <c r="Q35" s="53"/>
      <c r="R35" s="53"/>
      <c r="S35" s="53"/>
      <c r="T35" s="56" t="s">
        <v>46</v>
      </c>
      <c r="U35" s="53"/>
      <c r="V35" s="53"/>
      <c r="W35" s="57">
        <f>ROUND(BD87+SUM(CH91:CH95),2)</f>
        <v>0</v>
      </c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7">
        <v>0</v>
      </c>
      <c r="AL35" s="53"/>
      <c r="AM35" s="53"/>
      <c r="AN35" s="53"/>
      <c r="AO35" s="53"/>
      <c r="AP35" s="53"/>
      <c r="AQ35" s="58"/>
    </row>
    <row r="36" s="1" customFormat="1" ht="6.96" customHeight="1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8"/>
    </row>
    <row r="37" s="1" customFormat="1" ht="25.92" customHeight="1">
      <c r="B37" s="46"/>
      <c r="C37" s="59"/>
      <c r="D37" s="60" t="s">
        <v>51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 t="s">
        <v>52</v>
      </c>
      <c r="U37" s="61"/>
      <c r="V37" s="61"/>
      <c r="W37" s="61"/>
      <c r="X37" s="63" t="s">
        <v>53</v>
      </c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4">
        <f>SUM(AK29:AK35)</f>
        <v>0</v>
      </c>
      <c r="AL37" s="61"/>
      <c r="AM37" s="61"/>
      <c r="AN37" s="61"/>
      <c r="AO37" s="65"/>
      <c r="AP37" s="59"/>
      <c r="AQ37" s="48"/>
    </row>
    <row r="38" s="1" customFormat="1" ht="14.4" customHeight="1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8"/>
    </row>
    <row r="39">
      <c r="B39" s="26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29"/>
    </row>
    <row r="40">
      <c r="B40" s="2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29"/>
    </row>
    <row r="41">
      <c r="B41" s="2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29"/>
    </row>
    <row r="42">
      <c r="B42" s="2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29"/>
    </row>
    <row r="43">
      <c r="B43" s="2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29"/>
    </row>
    <row r="44">
      <c r="B44" s="2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29"/>
    </row>
    <row r="45">
      <c r="B45" s="2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29"/>
    </row>
    <row r="46">
      <c r="B46" s="2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29"/>
    </row>
    <row r="47">
      <c r="B47" s="2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29"/>
    </row>
    <row r="48">
      <c r="B48" s="2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29"/>
    </row>
    <row r="49" s="1" customFormat="1">
      <c r="B49" s="46"/>
      <c r="C49" s="47"/>
      <c r="D49" s="66" t="s">
        <v>54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8"/>
      <c r="AA49" s="47"/>
      <c r="AB49" s="47"/>
      <c r="AC49" s="66" t="s">
        <v>55</v>
      </c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8"/>
      <c r="AP49" s="47"/>
      <c r="AQ49" s="48"/>
    </row>
    <row r="50">
      <c r="B50" s="26"/>
      <c r="C50" s="31"/>
      <c r="D50" s="69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70"/>
      <c r="AA50" s="31"/>
      <c r="AB50" s="31"/>
      <c r="AC50" s="69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70"/>
      <c r="AP50" s="31"/>
      <c r="AQ50" s="29"/>
    </row>
    <row r="51">
      <c r="B51" s="26"/>
      <c r="C51" s="31"/>
      <c r="D51" s="69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70"/>
      <c r="AA51" s="31"/>
      <c r="AB51" s="31"/>
      <c r="AC51" s="69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70"/>
      <c r="AP51" s="31"/>
      <c r="AQ51" s="29"/>
    </row>
    <row r="52">
      <c r="B52" s="26"/>
      <c r="C52" s="31"/>
      <c r="D52" s="69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70"/>
      <c r="AA52" s="31"/>
      <c r="AB52" s="31"/>
      <c r="AC52" s="69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70"/>
      <c r="AP52" s="31"/>
      <c r="AQ52" s="29"/>
    </row>
    <row r="53">
      <c r="B53" s="26"/>
      <c r="C53" s="31"/>
      <c r="D53" s="69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70"/>
      <c r="AA53" s="31"/>
      <c r="AB53" s="31"/>
      <c r="AC53" s="69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70"/>
      <c r="AP53" s="31"/>
      <c r="AQ53" s="29"/>
    </row>
    <row r="54">
      <c r="B54" s="26"/>
      <c r="C54" s="31"/>
      <c r="D54" s="69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70"/>
      <c r="AA54" s="31"/>
      <c r="AB54" s="31"/>
      <c r="AC54" s="69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70"/>
      <c r="AP54" s="31"/>
      <c r="AQ54" s="29"/>
    </row>
    <row r="55">
      <c r="B55" s="26"/>
      <c r="C55" s="31"/>
      <c r="D55" s="69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70"/>
      <c r="AA55" s="31"/>
      <c r="AB55" s="31"/>
      <c r="AC55" s="69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70"/>
      <c r="AP55" s="31"/>
      <c r="AQ55" s="29"/>
    </row>
    <row r="56">
      <c r="B56" s="26"/>
      <c r="C56" s="31"/>
      <c r="D56" s="69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70"/>
      <c r="AA56" s="31"/>
      <c r="AB56" s="31"/>
      <c r="AC56" s="69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70"/>
      <c r="AP56" s="31"/>
      <c r="AQ56" s="29"/>
    </row>
    <row r="57">
      <c r="B57" s="26"/>
      <c r="C57" s="31"/>
      <c r="D57" s="69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70"/>
      <c r="AA57" s="31"/>
      <c r="AB57" s="31"/>
      <c r="AC57" s="69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70"/>
      <c r="AP57" s="31"/>
      <c r="AQ57" s="29"/>
    </row>
    <row r="58" s="1" customFormat="1">
      <c r="B58" s="46"/>
      <c r="C58" s="47"/>
      <c r="D58" s="71" t="s">
        <v>56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3" t="s">
        <v>57</v>
      </c>
      <c r="S58" s="72"/>
      <c r="T58" s="72"/>
      <c r="U58" s="72"/>
      <c r="V58" s="72"/>
      <c r="W58" s="72"/>
      <c r="X58" s="72"/>
      <c r="Y58" s="72"/>
      <c r="Z58" s="74"/>
      <c r="AA58" s="47"/>
      <c r="AB58" s="47"/>
      <c r="AC58" s="71" t="s">
        <v>56</v>
      </c>
      <c r="AD58" s="72"/>
      <c r="AE58" s="72"/>
      <c r="AF58" s="72"/>
      <c r="AG58" s="72"/>
      <c r="AH58" s="72"/>
      <c r="AI58" s="72"/>
      <c r="AJ58" s="72"/>
      <c r="AK58" s="72"/>
      <c r="AL58" s="72"/>
      <c r="AM58" s="73" t="s">
        <v>57</v>
      </c>
      <c r="AN58" s="72"/>
      <c r="AO58" s="74"/>
      <c r="AP58" s="47"/>
      <c r="AQ58" s="48"/>
    </row>
    <row r="59">
      <c r="B59" s="26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29"/>
    </row>
    <row r="60" s="1" customFormat="1">
      <c r="B60" s="46"/>
      <c r="C60" s="47"/>
      <c r="D60" s="66" t="s">
        <v>58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47"/>
      <c r="AB60" s="47"/>
      <c r="AC60" s="66" t="s">
        <v>59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8"/>
      <c r="AP60" s="47"/>
      <c r="AQ60" s="48"/>
    </row>
    <row r="61">
      <c r="B61" s="26"/>
      <c r="C61" s="31"/>
      <c r="D61" s="69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70"/>
      <c r="AA61" s="31"/>
      <c r="AB61" s="31"/>
      <c r="AC61" s="69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70"/>
      <c r="AP61" s="31"/>
      <c r="AQ61" s="29"/>
    </row>
    <row r="62">
      <c r="B62" s="26"/>
      <c r="C62" s="31"/>
      <c r="D62" s="69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70"/>
      <c r="AA62" s="31"/>
      <c r="AB62" s="31"/>
      <c r="AC62" s="69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70"/>
      <c r="AP62" s="31"/>
      <c r="AQ62" s="29"/>
    </row>
    <row r="63">
      <c r="B63" s="26"/>
      <c r="C63" s="31"/>
      <c r="D63" s="69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70"/>
      <c r="AA63" s="31"/>
      <c r="AB63" s="31"/>
      <c r="AC63" s="69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70"/>
      <c r="AP63" s="31"/>
      <c r="AQ63" s="29"/>
    </row>
    <row r="64">
      <c r="B64" s="26"/>
      <c r="C64" s="31"/>
      <c r="D64" s="69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70"/>
      <c r="AA64" s="31"/>
      <c r="AB64" s="31"/>
      <c r="AC64" s="69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70"/>
      <c r="AP64" s="31"/>
      <c r="AQ64" s="29"/>
    </row>
    <row r="65">
      <c r="B65" s="26"/>
      <c r="C65" s="31"/>
      <c r="D65" s="69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70"/>
      <c r="AA65" s="31"/>
      <c r="AB65" s="31"/>
      <c r="AC65" s="69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70"/>
      <c r="AP65" s="31"/>
      <c r="AQ65" s="29"/>
    </row>
    <row r="66">
      <c r="B66" s="26"/>
      <c r="C66" s="31"/>
      <c r="D66" s="69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70"/>
      <c r="AA66" s="31"/>
      <c r="AB66" s="31"/>
      <c r="AC66" s="69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70"/>
      <c r="AP66" s="31"/>
      <c r="AQ66" s="29"/>
    </row>
    <row r="67">
      <c r="B67" s="26"/>
      <c r="C67" s="31"/>
      <c r="D67" s="69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70"/>
      <c r="AA67" s="31"/>
      <c r="AB67" s="31"/>
      <c r="AC67" s="69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70"/>
      <c r="AP67" s="31"/>
      <c r="AQ67" s="29"/>
    </row>
    <row r="68">
      <c r="B68" s="26"/>
      <c r="C68" s="31"/>
      <c r="D68" s="69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70"/>
      <c r="AA68" s="31"/>
      <c r="AB68" s="31"/>
      <c r="AC68" s="69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70"/>
      <c r="AP68" s="31"/>
      <c r="AQ68" s="29"/>
    </row>
    <row r="69" s="1" customFormat="1">
      <c r="B69" s="46"/>
      <c r="C69" s="47"/>
      <c r="D69" s="71" t="s">
        <v>56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3" t="s">
        <v>57</v>
      </c>
      <c r="S69" s="72"/>
      <c r="T69" s="72"/>
      <c r="U69" s="72"/>
      <c r="V69" s="72"/>
      <c r="W69" s="72"/>
      <c r="X69" s="72"/>
      <c r="Y69" s="72"/>
      <c r="Z69" s="74"/>
      <c r="AA69" s="47"/>
      <c r="AB69" s="47"/>
      <c r="AC69" s="71" t="s">
        <v>56</v>
      </c>
      <c r="AD69" s="72"/>
      <c r="AE69" s="72"/>
      <c r="AF69" s="72"/>
      <c r="AG69" s="72"/>
      <c r="AH69" s="72"/>
      <c r="AI69" s="72"/>
      <c r="AJ69" s="72"/>
      <c r="AK69" s="72"/>
      <c r="AL69" s="72"/>
      <c r="AM69" s="73" t="s">
        <v>57</v>
      </c>
      <c r="AN69" s="72"/>
      <c r="AO69" s="74"/>
      <c r="AP69" s="47"/>
      <c r="AQ69" s="48"/>
    </row>
    <row r="70" s="1" customFormat="1" ht="6.96" customHeight="1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8"/>
    </row>
    <row r="71" s="1" customFormat="1" ht="6.96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7"/>
    </row>
    <row r="75" s="1" customFormat="1" ht="6.96" customHeight="1"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80"/>
    </row>
    <row r="76" s="1" customFormat="1" ht="36.96" customHeight="1">
      <c r="B76" s="46"/>
      <c r="C76" s="27" t="s">
        <v>60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48"/>
    </row>
    <row r="77" s="3" customFormat="1" ht="14.4" customHeight="1">
      <c r="B77" s="81"/>
      <c r="C77" s="38" t="s">
        <v>16</v>
      </c>
      <c r="D77" s="82"/>
      <c r="E77" s="82"/>
      <c r="F77" s="82"/>
      <c r="G77" s="82"/>
      <c r="H77" s="82"/>
      <c r="I77" s="82"/>
      <c r="J77" s="82"/>
      <c r="K77" s="82"/>
      <c r="L77" s="82" t="str">
        <f>K5</f>
        <v>P1801/1</v>
      </c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3"/>
    </row>
    <row r="78" s="4" customFormat="1" ht="36.96" customHeight="1">
      <c r="B78" s="84"/>
      <c r="C78" s="85" t="s">
        <v>19</v>
      </c>
      <c r="D78" s="86"/>
      <c r="E78" s="86"/>
      <c r="F78" s="86"/>
      <c r="G78" s="86"/>
      <c r="H78" s="86"/>
      <c r="I78" s="86"/>
      <c r="J78" s="86"/>
      <c r="K78" s="86"/>
      <c r="L78" s="87" t="str">
        <f>K6</f>
        <v>Opěrná zeď ul. Na Stráni, Psáry</v>
      </c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8"/>
    </row>
    <row r="79" s="1" customFormat="1" ht="6.96" customHeight="1"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8"/>
    </row>
    <row r="80" s="1" customFormat="1">
      <c r="B80" s="46"/>
      <c r="C80" s="38" t="s">
        <v>23</v>
      </c>
      <c r="D80" s="47"/>
      <c r="E80" s="47"/>
      <c r="F80" s="47"/>
      <c r="G80" s="47"/>
      <c r="H80" s="47"/>
      <c r="I80" s="47"/>
      <c r="J80" s="47"/>
      <c r="K80" s="47"/>
      <c r="L80" s="89" t="str">
        <f>IF(K8="","",K8)</f>
        <v>Psáry</v>
      </c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38" t="s">
        <v>25</v>
      </c>
      <c r="AJ80" s="47"/>
      <c r="AK80" s="47"/>
      <c r="AL80" s="47"/>
      <c r="AM80" s="90" t="str">
        <f> IF(AN8= "","",AN8)</f>
        <v>14. 4. 2019</v>
      </c>
      <c r="AN80" s="47"/>
      <c r="AO80" s="47"/>
      <c r="AP80" s="47"/>
      <c r="AQ80" s="48"/>
    </row>
    <row r="81" s="1" customFormat="1" ht="6.96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8"/>
    </row>
    <row r="82" s="1" customFormat="1">
      <c r="B82" s="46"/>
      <c r="C82" s="38" t="s">
        <v>27</v>
      </c>
      <c r="D82" s="47"/>
      <c r="E82" s="47"/>
      <c r="F82" s="47"/>
      <c r="G82" s="47"/>
      <c r="H82" s="47"/>
      <c r="I82" s="47"/>
      <c r="J82" s="47"/>
      <c r="K82" s="47"/>
      <c r="L82" s="82" t="str">
        <f>IF(E11= "","",E11)</f>
        <v>Obec Psáry</v>
      </c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38" t="s">
        <v>34</v>
      </c>
      <c r="AJ82" s="47"/>
      <c r="AK82" s="47"/>
      <c r="AL82" s="47"/>
      <c r="AM82" s="82" t="str">
        <f>IF(E17="","",E17)</f>
        <v>HW PROJEKT s.r.o.</v>
      </c>
      <c r="AN82" s="82"/>
      <c r="AO82" s="82"/>
      <c r="AP82" s="82"/>
      <c r="AQ82" s="48"/>
      <c r="AS82" s="91" t="s">
        <v>61</v>
      </c>
      <c r="AT82" s="92"/>
      <c r="AU82" s="67"/>
      <c r="AV82" s="67"/>
      <c r="AW82" s="67"/>
      <c r="AX82" s="67"/>
      <c r="AY82" s="67"/>
      <c r="AZ82" s="67"/>
      <c r="BA82" s="67"/>
      <c r="BB82" s="67"/>
      <c r="BC82" s="67"/>
      <c r="BD82" s="68"/>
    </row>
    <row r="83" s="1" customFormat="1">
      <c r="B83" s="46"/>
      <c r="C83" s="38" t="s">
        <v>32</v>
      </c>
      <c r="D83" s="47"/>
      <c r="E83" s="47"/>
      <c r="F83" s="47"/>
      <c r="G83" s="47"/>
      <c r="H83" s="47"/>
      <c r="I83" s="47"/>
      <c r="J83" s="47"/>
      <c r="K83" s="47"/>
      <c r="L83" s="82" t="str">
        <f>IF(E14= "Vyplň údaj","",E14)</f>
        <v/>
      </c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38" t="s">
        <v>38</v>
      </c>
      <c r="AJ83" s="47"/>
      <c r="AK83" s="47"/>
      <c r="AL83" s="47"/>
      <c r="AM83" s="82" t="str">
        <f>IF(E20="","",E20)</f>
        <v xml:space="preserve"> </v>
      </c>
      <c r="AN83" s="82"/>
      <c r="AO83" s="82"/>
      <c r="AP83" s="82"/>
      <c r="AQ83" s="48"/>
      <c r="AS83" s="93"/>
      <c r="AT83" s="54"/>
      <c r="AU83" s="47"/>
      <c r="AV83" s="47"/>
      <c r="AW83" s="47"/>
      <c r="AX83" s="47"/>
      <c r="AY83" s="47"/>
      <c r="AZ83" s="47"/>
      <c r="BA83" s="47"/>
      <c r="BB83" s="47"/>
      <c r="BC83" s="47"/>
      <c r="BD83" s="94"/>
    </row>
    <row r="84" s="1" customFormat="1" ht="10.8" customHeight="1"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8"/>
      <c r="AS84" s="93"/>
      <c r="AT84" s="54"/>
      <c r="AU84" s="47"/>
      <c r="AV84" s="47"/>
      <c r="AW84" s="47"/>
      <c r="AX84" s="47"/>
      <c r="AY84" s="47"/>
      <c r="AZ84" s="47"/>
      <c r="BA84" s="47"/>
      <c r="BB84" s="47"/>
      <c r="BC84" s="47"/>
      <c r="BD84" s="94"/>
    </row>
    <row r="85" s="1" customFormat="1" ht="29.28" customHeight="1">
      <c r="B85" s="46"/>
      <c r="C85" s="95" t="s">
        <v>62</v>
      </c>
      <c r="D85" s="96"/>
      <c r="E85" s="96"/>
      <c r="F85" s="96"/>
      <c r="G85" s="96"/>
      <c r="H85" s="97"/>
      <c r="I85" s="98" t="s">
        <v>63</v>
      </c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8" t="s">
        <v>64</v>
      </c>
      <c r="AH85" s="96"/>
      <c r="AI85" s="96"/>
      <c r="AJ85" s="96"/>
      <c r="AK85" s="96"/>
      <c r="AL85" s="96"/>
      <c r="AM85" s="96"/>
      <c r="AN85" s="98" t="s">
        <v>65</v>
      </c>
      <c r="AO85" s="96"/>
      <c r="AP85" s="99"/>
      <c r="AQ85" s="48"/>
      <c r="AS85" s="100" t="s">
        <v>66</v>
      </c>
      <c r="AT85" s="101" t="s">
        <v>67</v>
      </c>
      <c r="AU85" s="101" t="s">
        <v>68</v>
      </c>
      <c r="AV85" s="101" t="s">
        <v>69</v>
      </c>
      <c r="AW85" s="101" t="s">
        <v>70</v>
      </c>
      <c r="AX85" s="101" t="s">
        <v>71</v>
      </c>
      <c r="AY85" s="101" t="s">
        <v>72</v>
      </c>
      <c r="AZ85" s="101" t="s">
        <v>73</v>
      </c>
      <c r="BA85" s="101" t="s">
        <v>74</v>
      </c>
      <c r="BB85" s="101" t="s">
        <v>75</v>
      </c>
      <c r="BC85" s="101" t="s">
        <v>76</v>
      </c>
      <c r="BD85" s="102" t="s">
        <v>77</v>
      </c>
    </row>
    <row r="86" s="1" customFormat="1" ht="10.8" customHeight="1"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8"/>
      <c r="AS86" s="103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8"/>
    </row>
    <row r="87" s="4" customFormat="1" ht="32.4" customHeight="1">
      <c r="B87" s="84"/>
      <c r="C87" s="104" t="s">
        <v>78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6">
        <f>ROUND(AG88,2)</f>
        <v>0</v>
      </c>
      <c r="AH87" s="106"/>
      <c r="AI87" s="106"/>
      <c r="AJ87" s="106"/>
      <c r="AK87" s="106"/>
      <c r="AL87" s="106"/>
      <c r="AM87" s="106"/>
      <c r="AN87" s="107">
        <f>SUM(AG87,AT87)</f>
        <v>0</v>
      </c>
      <c r="AO87" s="107"/>
      <c r="AP87" s="107"/>
      <c r="AQ87" s="88"/>
      <c r="AS87" s="108">
        <f>ROUND(AS88,2)</f>
        <v>0</v>
      </c>
      <c r="AT87" s="109">
        <f>ROUND(SUM(AV87:AW87),2)</f>
        <v>0</v>
      </c>
      <c r="AU87" s="110">
        <f>ROUND(AU88,5)</f>
        <v>0</v>
      </c>
      <c r="AV87" s="109">
        <f>ROUND(AZ87*L31,2)</f>
        <v>0</v>
      </c>
      <c r="AW87" s="109">
        <f>ROUND(BA87*L32,2)</f>
        <v>0</v>
      </c>
      <c r="AX87" s="109">
        <f>ROUND(BB87*L31,2)</f>
        <v>0</v>
      </c>
      <c r="AY87" s="109">
        <f>ROUND(BC87*L32,2)</f>
        <v>0</v>
      </c>
      <c r="AZ87" s="109">
        <f>ROUND(AZ88,2)</f>
        <v>0</v>
      </c>
      <c r="BA87" s="109">
        <f>ROUND(BA88,2)</f>
        <v>0</v>
      </c>
      <c r="BB87" s="109">
        <f>ROUND(BB88,2)</f>
        <v>0</v>
      </c>
      <c r="BC87" s="109">
        <f>ROUND(BC88,2)</f>
        <v>0</v>
      </c>
      <c r="BD87" s="111">
        <f>ROUND(BD88,2)</f>
        <v>0</v>
      </c>
      <c r="BS87" s="112" t="s">
        <v>79</v>
      </c>
      <c r="BT87" s="112" t="s">
        <v>80</v>
      </c>
      <c r="BV87" s="112" t="s">
        <v>81</v>
      </c>
      <c r="BW87" s="112" t="s">
        <v>82</v>
      </c>
      <c r="BX87" s="112" t="s">
        <v>83</v>
      </c>
    </row>
    <row r="88" s="5" customFormat="1" ht="31.5" customHeight="1">
      <c r="A88" s="113" t="s">
        <v>84</v>
      </c>
      <c r="B88" s="114"/>
      <c r="C88" s="115"/>
      <c r="D88" s="116" t="s">
        <v>17</v>
      </c>
      <c r="E88" s="116"/>
      <c r="F88" s="116"/>
      <c r="G88" s="116"/>
      <c r="H88" s="116"/>
      <c r="I88" s="117"/>
      <c r="J88" s="116" t="s">
        <v>20</v>
      </c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8">
        <f>'P1801-1 - Opěrná zeď ul. ...'!M29</f>
        <v>0</v>
      </c>
      <c r="AH88" s="117"/>
      <c r="AI88" s="117"/>
      <c r="AJ88" s="117"/>
      <c r="AK88" s="117"/>
      <c r="AL88" s="117"/>
      <c r="AM88" s="117"/>
      <c r="AN88" s="118">
        <f>SUM(AG88,AT88)</f>
        <v>0</v>
      </c>
      <c r="AO88" s="117"/>
      <c r="AP88" s="117"/>
      <c r="AQ88" s="119"/>
      <c r="AS88" s="120">
        <f>'P1801-1 - Opěrná zeď ul. ...'!M27</f>
        <v>0</v>
      </c>
      <c r="AT88" s="121">
        <f>ROUND(SUM(AV88:AW88),2)</f>
        <v>0</v>
      </c>
      <c r="AU88" s="122">
        <f>'P1801-1 - Opěrná zeď ul. ...'!W128</f>
        <v>0</v>
      </c>
      <c r="AV88" s="121">
        <f>'P1801-1 - Opěrná zeď ul. ...'!M31</f>
        <v>0</v>
      </c>
      <c r="AW88" s="121">
        <f>'P1801-1 - Opěrná zeď ul. ...'!M32</f>
        <v>0</v>
      </c>
      <c r="AX88" s="121">
        <f>'P1801-1 - Opěrná zeď ul. ...'!M33</f>
        <v>0</v>
      </c>
      <c r="AY88" s="121">
        <f>'P1801-1 - Opěrná zeď ul. ...'!M34</f>
        <v>0</v>
      </c>
      <c r="AZ88" s="121">
        <f>'P1801-1 - Opěrná zeď ul. ...'!H31</f>
        <v>0</v>
      </c>
      <c r="BA88" s="121">
        <f>'P1801-1 - Opěrná zeď ul. ...'!H32</f>
        <v>0</v>
      </c>
      <c r="BB88" s="121">
        <f>'P1801-1 - Opěrná zeď ul. ...'!H33</f>
        <v>0</v>
      </c>
      <c r="BC88" s="121">
        <f>'P1801-1 - Opěrná zeď ul. ...'!H34</f>
        <v>0</v>
      </c>
      <c r="BD88" s="123">
        <f>'P1801-1 - Opěrná zeď ul. ...'!H35</f>
        <v>0</v>
      </c>
      <c r="BT88" s="124" t="s">
        <v>85</v>
      </c>
      <c r="BU88" s="124" t="s">
        <v>86</v>
      </c>
      <c r="BV88" s="124" t="s">
        <v>81</v>
      </c>
      <c r="BW88" s="124" t="s">
        <v>82</v>
      </c>
      <c r="BX88" s="124" t="s">
        <v>83</v>
      </c>
    </row>
    <row r="89">
      <c r="B89" s="26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29"/>
    </row>
    <row r="90" s="1" customFormat="1" ht="30" customHeight="1">
      <c r="B90" s="46"/>
      <c r="C90" s="104" t="s">
        <v>87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107">
        <f>ROUND(SUM(AG91:AG94),2)</f>
        <v>0</v>
      </c>
      <c r="AH90" s="107"/>
      <c r="AI90" s="107"/>
      <c r="AJ90" s="107"/>
      <c r="AK90" s="107"/>
      <c r="AL90" s="107"/>
      <c r="AM90" s="107"/>
      <c r="AN90" s="107">
        <f>ROUND(SUM(AN91:AN94),2)</f>
        <v>0</v>
      </c>
      <c r="AO90" s="107"/>
      <c r="AP90" s="107"/>
      <c r="AQ90" s="48"/>
      <c r="AS90" s="100" t="s">
        <v>88</v>
      </c>
      <c r="AT90" s="101" t="s">
        <v>89</v>
      </c>
      <c r="AU90" s="101" t="s">
        <v>44</v>
      </c>
      <c r="AV90" s="102" t="s">
        <v>67</v>
      </c>
    </row>
    <row r="91" s="1" customFormat="1" ht="19.92" customHeight="1">
      <c r="B91" s="46"/>
      <c r="C91" s="47"/>
      <c r="D91" s="125" t="s">
        <v>90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126">
        <f>ROUND(AG87*AS91,2)</f>
        <v>0</v>
      </c>
      <c r="AH91" s="127"/>
      <c r="AI91" s="127"/>
      <c r="AJ91" s="127"/>
      <c r="AK91" s="127"/>
      <c r="AL91" s="127"/>
      <c r="AM91" s="127"/>
      <c r="AN91" s="127">
        <f>ROUND(AG91+AV91,2)</f>
        <v>0</v>
      </c>
      <c r="AO91" s="127"/>
      <c r="AP91" s="127"/>
      <c r="AQ91" s="48"/>
      <c r="AS91" s="128">
        <v>0</v>
      </c>
      <c r="AT91" s="129" t="s">
        <v>91</v>
      </c>
      <c r="AU91" s="129" t="s">
        <v>45</v>
      </c>
      <c r="AV91" s="130">
        <f>ROUND(IF(AU91="základní",AG91*L31,IF(AU91="snížená",AG91*L32,0)),2)</f>
        <v>0</v>
      </c>
      <c r="BV91" s="22" t="s">
        <v>92</v>
      </c>
      <c r="BY91" s="131">
        <f>IF(AU91="základní",AV91,0)</f>
        <v>0</v>
      </c>
      <c r="BZ91" s="131">
        <f>IF(AU91="snížená",AV91,0)</f>
        <v>0</v>
      </c>
      <c r="CA91" s="131">
        <v>0</v>
      </c>
      <c r="CB91" s="131">
        <v>0</v>
      </c>
      <c r="CC91" s="131">
        <v>0</v>
      </c>
      <c r="CD91" s="131">
        <f>IF(AU91="základní",AG91,0)</f>
        <v>0</v>
      </c>
      <c r="CE91" s="131">
        <f>IF(AU91="snížená",AG91,0)</f>
        <v>0</v>
      </c>
      <c r="CF91" s="131">
        <f>IF(AU91="zákl. přenesená",AG91,0)</f>
        <v>0</v>
      </c>
      <c r="CG91" s="131">
        <f>IF(AU91="sníž. přenesená",AG91,0)</f>
        <v>0</v>
      </c>
      <c r="CH91" s="131">
        <f>IF(AU91="nulová",AG91,0)</f>
        <v>0</v>
      </c>
      <c r="CI91" s="22">
        <f>IF(AU91="základní",1,IF(AU91="snížená",2,IF(AU91="zákl. přenesená",4,IF(AU91="sníž. přenesená",5,3))))</f>
        <v>1</v>
      </c>
      <c r="CJ91" s="22">
        <f>IF(AT91="stavební čast",1,IF(8891="investiční čast",2,3))</f>
        <v>1</v>
      </c>
      <c r="CK91" s="22" t="str">
        <f>IF(D91="Vyplň vlastní","","x")</f>
        <v>x</v>
      </c>
    </row>
    <row r="92" s="1" customFormat="1" ht="19.92" customHeight="1">
      <c r="B92" s="46"/>
      <c r="C92" s="47"/>
      <c r="D92" s="132" t="s">
        <v>93</v>
      </c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47"/>
      <c r="AD92" s="47"/>
      <c r="AE92" s="47"/>
      <c r="AF92" s="47"/>
      <c r="AG92" s="126">
        <f>AG87*AS92</f>
        <v>0</v>
      </c>
      <c r="AH92" s="127"/>
      <c r="AI92" s="127"/>
      <c r="AJ92" s="127"/>
      <c r="AK92" s="127"/>
      <c r="AL92" s="127"/>
      <c r="AM92" s="127"/>
      <c r="AN92" s="127">
        <f>AG92+AV92</f>
        <v>0</v>
      </c>
      <c r="AO92" s="127"/>
      <c r="AP92" s="127"/>
      <c r="AQ92" s="48"/>
      <c r="AS92" s="133">
        <v>0</v>
      </c>
      <c r="AT92" s="134" t="s">
        <v>91</v>
      </c>
      <c r="AU92" s="134" t="s">
        <v>45</v>
      </c>
      <c r="AV92" s="135">
        <f>ROUND(IF(AU92="nulová",0,IF(OR(AU92="základní",AU92="zákl. přenesená"),AG92*L31,AG92*L32)),2)</f>
        <v>0</v>
      </c>
      <c r="BV92" s="22" t="s">
        <v>94</v>
      </c>
      <c r="BY92" s="131">
        <f>IF(AU92="základní",AV92,0)</f>
        <v>0</v>
      </c>
      <c r="BZ92" s="131">
        <f>IF(AU92="snížená",AV92,0)</f>
        <v>0</v>
      </c>
      <c r="CA92" s="131">
        <f>IF(AU92="zákl. přenesená",AV92,0)</f>
        <v>0</v>
      </c>
      <c r="CB92" s="131">
        <f>IF(AU92="sníž. přenesená",AV92,0)</f>
        <v>0</v>
      </c>
      <c r="CC92" s="131">
        <f>IF(AU92="nulová",AV92,0)</f>
        <v>0</v>
      </c>
      <c r="CD92" s="131">
        <f>IF(AU92="základní",AG92,0)</f>
        <v>0</v>
      </c>
      <c r="CE92" s="131">
        <f>IF(AU92="snížená",AG92,0)</f>
        <v>0</v>
      </c>
      <c r="CF92" s="131">
        <f>IF(AU92="zákl. přenesená",AG92,0)</f>
        <v>0</v>
      </c>
      <c r="CG92" s="131">
        <f>IF(AU92="sníž. přenesená",AG92,0)</f>
        <v>0</v>
      </c>
      <c r="CH92" s="131">
        <f>IF(AU92="nulová",AG92,0)</f>
        <v>0</v>
      </c>
      <c r="CI92" s="22">
        <f>IF(AU92="základní",1,IF(AU92="snížená",2,IF(AU92="zákl. přenesená",4,IF(AU92="sníž. přenesená",5,3))))</f>
        <v>1</v>
      </c>
      <c r="CJ92" s="22">
        <f>IF(AT92="stavební čast",1,IF(8892="investiční čast",2,3))</f>
        <v>1</v>
      </c>
      <c r="CK92" s="22" t="str">
        <f>IF(D92="Vyplň vlastní","","x")</f>
        <v/>
      </c>
    </row>
    <row r="93" s="1" customFormat="1" ht="19.92" customHeight="1">
      <c r="B93" s="46"/>
      <c r="C93" s="47"/>
      <c r="D93" s="132" t="s">
        <v>93</v>
      </c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47"/>
      <c r="AD93" s="47"/>
      <c r="AE93" s="47"/>
      <c r="AF93" s="47"/>
      <c r="AG93" s="126">
        <f>AG87*AS93</f>
        <v>0</v>
      </c>
      <c r="AH93" s="127"/>
      <c r="AI93" s="127"/>
      <c r="AJ93" s="127"/>
      <c r="AK93" s="127"/>
      <c r="AL93" s="127"/>
      <c r="AM93" s="127"/>
      <c r="AN93" s="127">
        <f>AG93+AV93</f>
        <v>0</v>
      </c>
      <c r="AO93" s="127"/>
      <c r="AP93" s="127"/>
      <c r="AQ93" s="48"/>
      <c r="AS93" s="133">
        <v>0</v>
      </c>
      <c r="AT93" s="134" t="s">
        <v>91</v>
      </c>
      <c r="AU93" s="134" t="s">
        <v>45</v>
      </c>
      <c r="AV93" s="135">
        <f>ROUND(IF(AU93="nulová",0,IF(OR(AU93="základní",AU93="zákl. přenesená"),AG93*L31,AG93*L32)),2)</f>
        <v>0</v>
      </c>
      <c r="BV93" s="22" t="s">
        <v>94</v>
      </c>
      <c r="BY93" s="131">
        <f>IF(AU93="základní",AV93,0)</f>
        <v>0</v>
      </c>
      <c r="BZ93" s="131">
        <f>IF(AU93="snížená",AV93,0)</f>
        <v>0</v>
      </c>
      <c r="CA93" s="131">
        <f>IF(AU93="zákl. přenesená",AV93,0)</f>
        <v>0</v>
      </c>
      <c r="CB93" s="131">
        <f>IF(AU93="sníž. přenesená",AV93,0)</f>
        <v>0</v>
      </c>
      <c r="CC93" s="131">
        <f>IF(AU93="nulová",AV93,0)</f>
        <v>0</v>
      </c>
      <c r="CD93" s="131">
        <f>IF(AU93="základní",AG93,0)</f>
        <v>0</v>
      </c>
      <c r="CE93" s="131">
        <f>IF(AU93="snížená",AG93,0)</f>
        <v>0</v>
      </c>
      <c r="CF93" s="131">
        <f>IF(AU93="zákl. přenesená",AG93,0)</f>
        <v>0</v>
      </c>
      <c r="CG93" s="131">
        <f>IF(AU93="sníž. přenesená",AG93,0)</f>
        <v>0</v>
      </c>
      <c r="CH93" s="131">
        <f>IF(AU93="nulová",AG93,0)</f>
        <v>0</v>
      </c>
      <c r="CI93" s="22">
        <f>IF(AU93="základní",1,IF(AU93="snížená",2,IF(AU93="zákl. přenesená",4,IF(AU93="sníž. přenesená",5,3))))</f>
        <v>1</v>
      </c>
      <c r="CJ93" s="22">
        <f>IF(AT93="stavební čast",1,IF(8893="investiční čast",2,3))</f>
        <v>1</v>
      </c>
      <c r="CK93" s="22" t="str">
        <f>IF(D93="Vyplň vlastní","","x")</f>
        <v/>
      </c>
    </row>
    <row r="94" s="1" customFormat="1" ht="19.92" customHeight="1">
      <c r="B94" s="46"/>
      <c r="C94" s="47"/>
      <c r="D94" s="132" t="s">
        <v>93</v>
      </c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47"/>
      <c r="AD94" s="47"/>
      <c r="AE94" s="47"/>
      <c r="AF94" s="47"/>
      <c r="AG94" s="126">
        <f>AG87*AS94</f>
        <v>0</v>
      </c>
      <c r="AH94" s="127"/>
      <c r="AI94" s="127"/>
      <c r="AJ94" s="127"/>
      <c r="AK94" s="127"/>
      <c r="AL94" s="127"/>
      <c r="AM94" s="127"/>
      <c r="AN94" s="127">
        <f>AG94+AV94</f>
        <v>0</v>
      </c>
      <c r="AO94" s="127"/>
      <c r="AP94" s="127"/>
      <c r="AQ94" s="48"/>
      <c r="AS94" s="136">
        <v>0</v>
      </c>
      <c r="AT94" s="137" t="s">
        <v>91</v>
      </c>
      <c r="AU94" s="137" t="s">
        <v>45</v>
      </c>
      <c r="AV94" s="138">
        <f>ROUND(IF(AU94="nulová",0,IF(OR(AU94="základní",AU94="zákl. přenesená"),AG94*L31,AG94*L32)),2)</f>
        <v>0</v>
      </c>
      <c r="BV94" s="22" t="s">
        <v>94</v>
      </c>
      <c r="BY94" s="131">
        <f>IF(AU94="základní",AV94,0)</f>
        <v>0</v>
      </c>
      <c r="BZ94" s="131">
        <f>IF(AU94="snížená",AV94,0)</f>
        <v>0</v>
      </c>
      <c r="CA94" s="131">
        <f>IF(AU94="zákl. přenesená",AV94,0)</f>
        <v>0</v>
      </c>
      <c r="CB94" s="131">
        <f>IF(AU94="sníž. přenesená",AV94,0)</f>
        <v>0</v>
      </c>
      <c r="CC94" s="131">
        <f>IF(AU94="nulová",AV94,0)</f>
        <v>0</v>
      </c>
      <c r="CD94" s="131">
        <f>IF(AU94="základní",AG94,0)</f>
        <v>0</v>
      </c>
      <c r="CE94" s="131">
        <f>IF(AU94="snížená",AG94,0)</f>
        <v>0</v>
      </c>
      <c r="CF94" s="131">
        <f>IF(AU94="zákl. přenesená",AG94,0)</f>
        <v>0</v>
      </c>
      <c r="CG94" s="131">
        <f>IF(AU94="sníž. přenesená",AG94,0)</f>
        <v>0</v>
      </c>
      <c r="CH94" s="131">
        <f>IF(AU94="nulová",AG94,0)</f>
        <v>0</v>
      </c>
      <c r="CI94" s="22">
        <f>IF(AU94="základní",1,IF(AU94="snížená",2,IF(AU94="zákl. přenesená",4,IF(AU94="sníž. přenesená",5,3))))</f>
        <v>1</v>
      </c>
      <c r="CJ94" s="22">
        <f>IF(AT94="stavební čast",1,IF(8894="investiční čast",2,3))</f>
        <v>1</v>
      </c>
      <c r="CK94" s="22" t="str">
        <f>IF(D94="Vyplň vlastní","","x")</f>
        <v/>
      </c>
    </row>
    <row r="95" s="1" customFormat="1" ht="10.8" customHeight="1">
      <c r="B95" s="46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8"/>
    </row>
    <row r="96" s="1" customFormat="1" ht="30" customHeight="1">
      <c r="B96" s="46"/>
      <c r="C96" s="139" t="s">
        <v>95</v>
      </c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1">
        <f>ROUND(AG87+AG90,2)</f>
        <v>0</v>
      </c>
      <c r="AH96" s="141"/>
      <c r="AI96" s="141"/>
      <c r="AJ96" s="141"/>
      <c r="AK96" s="141"/>
      <c r="AL96" s="141"/>
      <c r="AM96" s="141"/>
      <c r="AN96" s="141">
        <f>AN87+AN90</f>
        <v>0</v>
      </c>
      <c r="AO96" s="141"/>
      <c r="AP96" s="141"/>
      <c r="AQ96" s="48"/>
    </row>
    <row r="97" s="1" customFormat="1" ht="6.96" customHeight="1"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7"/>
    </row>
  </sheetData>
  <mergeCells count="58"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C2:AP2"/>
    <mergeCell ref="C4:AP4"/>
    <mergeCell ref="AR2:BE2"/>
    <mergeCell ref="K5:AO5"/>
    <mergeCell ref="AK33:AO33"/>
    <mergeCell ref="AG94:AM94"/>
    <mergeCell ref="AG91:AM91"/>
    <mergeCell ref="AN91:AP91"/>
    <mergeCell ref="AG92:AM92"/>
    <mergeCell ref="AN92:AP92"/>
    <mergeCell ref="AG93:AM93"/>
    <mergeCell ref="AN93:AP93"/>
    <mergeCell ref="AN94:AP94"/>
    <mergeCell ref="AG90:AM90"/>
    <mergeCell ref="AN90:AP90"/>
    <mergeCell ref="AG96:AM96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D88:H88"/>
    <mergeCell ref="J88:AF88"/>
    <mergeCell ref="D92:AB92"/>
    <mergeCell ref="D93:AB93"/>
    <mergeCell ref="D94:AB94"/>
    <mergeCell ref="AM82:AP82"/>
    <mergeCell ref="AS82:AT84"/>
    <mergeCell ref="AM83:AP83"/>
    <mergeCell ref="AG85:AM85"/>
    <mergeCell ref="AN85:AP85"/>
    <mergeCell ref="AN88:AP88"/>
    <mergeCell ref="AG88:AM88"/>
    <mergeCell ref="AG87:AM87"/>
    <mergeCell ref="AN87:AP87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P1801-1 - Opěrná zeď ul. 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2"/>
      <c r="B1" s="13"/>
      <c r="C1" s="13"/>
      <c r="D1" s="14" t="s">
        <v>1</v>
      </c>
      <c r="E1" s="13"/>
      <c r="F1" s="15" t="s">
        <v>96</v>
      </c>
      <c r="G1" s="15"/>
      <c r="H1" s="143" t="s">
        <v>97</v>
      </c>
      <c r="I1" s="143"/>
      <c r="J1" s="143"/>
      <c r="K1" s="143"/>
      <c r="L1" s="15" t="s">
        <v>98</v>
      </c>
      <c r="M1" s="13"/>
      <c r="N1" s="13"/>
      <c r="O1" s="14" t="s">
        <v>99</v>
      </c>
      <c r="P1" s="13"/>
      <c r="Q1" s="13"/>
      <c r="R1" s="13"/>
      <c r="S1" s="15" t="s">
        <v>100</v>
      </c>
      <c r="T1" s="15"/>
      <c r="U1" s="142"/>
      <c r="V1" s="142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ht="36.96" customHeight="1">
      <c r="C2" s="19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S2" s="21" t="s">
        <v>8</v>
      </c>
      <c r="AT2" s="22" t="s">
        <v>82</v>
      </c>
    </row>
    <row r="3" ht="6.96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101</v>
      </c>
    </row>
    <row r="4" ht="36.96" customHeight="1">
      <c r="B4" s="26"/>
      <c r="C4" s="27" t="s">
        <v>102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T4" s="20" t="s">
        <v>13</v>
      </c>
      <c r="AT4" s="22" t="s">
        <v>6</v>
      </c>
    </row>
    <row r="5" ht="6.96" customHeight="1">
      <c r="B5" s="2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9"/>
    </row>
    <row r="6" s="1" customFormat="1" ht="32.88" customHeight="1">
      <c r="B6" s="46"/>
      <c r="C6" s="47"/>
      <c r="D6" s="35" t="s">
        <v>19</v>
      </c>
      <c r="E6" s="47"/>
      <c r="F6" s="36" t="s">
        <v>20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8"/>
    </row>
    <row r="7" s="1" customFormat="1" ht="14.4" customHeight="1">
      <c r="B7" s="46"/>
      <c r="C7" s="47"/>
      <c r="D7" s="38" t="s">
        <v>21</v>
      </c>
      <c r="E7" s="47"/>
      <c r="F7" s="33" t="s">
        <v>5</v>
      </c>
      <c r="G7" s="47"/>
      <c r="H7" s="47"/>
      <c r="I7" s="47"/>
      <c r="J7" s="47"/>
      <c r="K7" s="47"/>
      <c r="L7" s="47"/>
      <c r="M7" s="38" t="s">
        <v>22</v>
      </c>
      <c r="N7" s="47"/>
      <c r="O7" s="33" t="s">
        <v>5</v>
      </c>
      <c r="P7" s="47"/>
      <c r="Q7" s="47"/>
      <c r="R7" s="48"/>
    </row>
    <row r="8" s="1" customFormat="1" ht="14.4" customHeight="1">
      <c r="B8" s="46"/>
      <c r="C8" s="47"/>
      <c r="D8" s="38" t="s">
        <v>23</v>
      </c>
      <c r="E8" s="47"/>
      <c r="F8" s="33" t="s">
        <v>24</v>
      </c>
      <c r="G8" s="47"/>
      <c r="H8" s="47"/>
      <c r="I8" s="47"/>
      <c r="J8" s="47"/>
      <c r="K8" s="47"/>
      <c r="L8" s="47"/>
      <c r="M8" s="38" t="s">
        <v>25</v>
      </c>
      <c r="N8" s="47"/>
      <c r="O8" s="144" t="str">
        <f>'Rekapitulace stavby'!AN8</f>
        <v>14. 4. 2019</v>
      </c>
      <c r="P8" s="90"/>
      <c r="Q8" s="47"/>
      <c r="R8" s="48"/>
    </row>
    <row r="9" s="1" customFormat="1" ht="10.8" customHeight="1"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="1" customFormat="1" ht="14.4" customHeight="1">
      <c r="B10" s="46"/>
      <c r="C10" s="47"/>
      <c r="D10" s="38" t="s">
        <v>27</v>
      </c>
      <c r="E10" s="47"/>
      <c r="F10" s="47"/>
      <c r="G10" s="47"/>
      <c r="H10" s="47"/>
      <c r="I10" s="47"/>
      <c r="J10" s="47"/>
      <c r="K10" s="47"/>
      <c r="L10" s="47"/>
      <c r="M10" s="38" t="s">
        <v>28</v>
      </c>
      <c r="N10" s="47"/>
      <c r="O10" s="33" t="s">
        <v>29</v>
      </c>
      <c r="P10" s="33"/>
      <c r="Q10" s="47"/>
      <c r="R10" s="48"/>
    </row>
    <row r="11" s="1" customFormat="1" ht="18" customHeight="1">
      <c r="B11" s="46"/>
      <c r="C11" s="47"/>
      <c r="D11" s="47"/>
      <c r="E11" s="33" t="s">
        <v>30</v>
      </c>
      <c r="F11" s="47"/>
      <c r="G11" s="47"/>
      <c r="H11" s="47"/>
      <c r="I11" s="47"/>
      <c r="J11" s="47"/>
      <c r="K11" s="47"/>
      <c r="L11" s="47"/>
      <c r="M11" s="38" t="s">
        <v>31</v>
      </c>
      <c r="N11" s="47"/>
      <c r="O11" s="33" t="s">
        <v>5</v>
      </c>
      <c r="P11" s="33"/>
      <c r="Q11" s="47"/>
      <c r="R11" s="48"/>
    </row>
    <row r="12" s="1" customFormat="1" ht="6.96" customHeight="1"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</row>
    <row r="13" s="1" customFormat="1" ht="14.4" customHeight="1">
      <c r="B13" s="46"/>
      <c r="C13" s="47"/>
      <c r="D13" s="38" t="s">
        <v>32</v>
      </c>
      <c r="E13" s="47"/>
      <c r="F13" s="47"/>
      <c r="G13" s="47"/>
      <c r="H13" s="47"/>
      <c r="I13" s="47"/>
      <c r="J13" s="47"/>
      <c r="K13" s="47"/>
      <c r="L13" s="47"/>
      <c r="M13" s="38" t="s">
        <v>28</v>
      </c>
      <c r="N13" s="47"/>
      <c r="O13" s="39" t="str">
        <f>IF('Rekapitulace stavby'!AN13="","",'Rekapitulace stavby'!AN13)</f>
        <v>Vyplň údaj</v>
      </c>
      <c r="P13" s="33"/>
      <c r="Q13" s="47"/>
      <c r="R13" s="48"/>
    </row>
    <row r="14" s="1" customFormat="1" ht="18" customHeight="1">
      <c r="B14" s="46"/>
      <c r="C14" s="47"/>
      <c r="D14" s="47"/>
      <c r="E14" s="39" t="str">
        <f>IF('Rekapitulace stavby'!E14="","",'Rekapitulace stavby'!E14)</f>
        <v>Vyplň údaj</v>
      </c>
      <c r="F14" s="145"/>
      <c r="G14" s="145"/>
      <c r="H14" s="145"/>
      <c r="I14" s="145"/>
      <c r="J14" s="145"/>
      <c r="K14" s="145"/>
      <c r="L14" s="145"/>
      <c r="M14" s="38" t="s">
        <v>31</v>
      </c>
      <c r="N14" s="47"/>
      <c r="O14" s="39" t="str">
        <f>IF('Rekapitulace stavby'!AN14="","",'Rekapitulace stavby'!AN14)</f>
        <v>Vyplň údaj</v>
      </c>
      <c r="P14" s="33"/>
      <c r="Q14" s="47"/>
      <c r="R14" s="48"/>
    </row>
    <row r="15" s="1" customFormat="1" ht="6.96" customHeight="1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="1" customFormat="1" ht="14.4" customHeight="1">
      <c r="B16" s="46"/>
      <c r="C16" s="47"/>
      <c r="D16" s="38" t="s">
        <v>34</v>
      </c>
      <c r="E16" s="47"/>
      <c r="F16" s="47"/>
      <c r="G16" s="47"/>
      <c r="H16" s="47"/>
      <c r="I16" s="47"/>
      <c r="J16" s="47"/>
      <c r="K16" s="47"/>
      <c r="L16" s="47"/>
      <c r="M16" s="38" t="s">
        <v>28</v>
      </c>
      <c r="N16" s="47"/>
      <c r="O16" s="33" t="s">
        <v>35</v>
      </c>
      <c r="P16" s="33"/>
      <c r="Q16" s="47"/>
      <c r="R16" s="48"/>
    </row>
    <row r="17" s="1" customFormat="1" ht="18" customHeight="1">
      <c r="B17" s="46"/>
      <c r="C17" s="47"/>
      <c r="D17" s="47"/>
      <c r="E17" s="33" t="s">
        <v>36</v>
      </c>
      <c r="F17" s="47"/>
      <c r="G17" s="47"/>
      <c r="H17" s="47"/>
      <c r="I17" s="47"/>
      <c r="J17" s="47"/>
      <c r="K17" s="47"/>
      <c r="L17" s="47"/>
      <c r="M17" s="38" t="s">
        <v>31</v>
      </c>
      <c r="N17" s="47"/>
      <c r="O17" s="33" t="s">
        <v>5</v>
      </c>
      <c r="P17" s="33"/>
      <c r="Q17" s="47"/>
      <c r="R17" s="48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</row>
    <row r="19" s="1" customFormat="1" ht="14.4" customHeight="1">
      <c r="B19" s="46"/>
      <c r="C19" s="47"/>
      <c r="D19" s="38" t="s">
        <v>38</v>
      </c>
      <c r="E19" s="47"/>
      <c r="F19" s="47"/>
      <c r="G19" s="47"/>
      <c r="H19" s="47"/>
      <c r="I19" s="47"/>
      <c r="J19" s="47"/>
      <c r="K19" s="47"/>
      <c r="L19" s="47"/>
      <c r="M19" s="38" t="s">
        <v>28</v>
      </c>
      <c r="N19" s="47"/>
      <c r="O19" s="33" t="str">
        <f>IF('Rekapitulace stavby'!AN19="","",'Rekapitulace stavby'!AN19)</f>
        <v/>
      </c>
      <c r="P19" s="33"/>
      <c r="Q19" s="47"/>
      <c r="R19" s="48"/>
    </row>
    <row r="20" s="1" customFormat="1" ht="18" customHeight="1">
      <c r="B20" s="46"/>
      <c r="C20" s="47"/>
      <c r="D20" s="47"/>
      <c r="E20" s="33" t="str">
        <f>IF('Rekapitulace stavby'!E20="","",'Rekapitulace stavby'!E20)</f>
        <v xml:space="preserve"> </v>
      </c>
      <c r="F20" s="47"/>
      <c r="G20" s="47"/>
      <c r="H20" s="47"/>
      <c r="I20" s="47"/>
      <c r="J20" s="47"/>
      <c r="K20" s="47"/>
      <c r="L20" s="47"/>
      <c r="M20" s="38" t="s">
        <v>31</v>
      </c>
      <c r="N20" s="47"/>
      <c r="O20" s="33" t="str">
        <f>IF('Rekapitulace stavby'!AN20="","",'Rekapitulace stavby'!AN20)</f>
        <v/>
      </c>
      <c r="P20" s="33"/>
      <c r="Q20" s="47"/>
      <c r="R20" s="48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8"/>
    </row>
    <row r="22" s="1" customFormat="1" ht="14.4" customHeight="1">
      <c r="B22" s="46"/>
      <c r="C22" s="47"/>
      <c r="D22" s="38" t="s">
        <v>40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="1" customFormat="1" ht="16.5" customHeight="1">
      <c r="B23" s="46"/>
      <c r="C23" s="47"/>
      <c r="D23" s="47"/>
      <c r="E23" s="42" t="s">
        <v>5</v>
      </c>
      <c r="F23" s="42"/>
      <c r="G23" s="42"/>
      <c r="H23" s="42"/>
      <c r="I23" s="42"/>
      <c r="J23" s="42"/>
      <c r="K23" s="42"/>
      <c r="L23" s="42"/>
      <c r="M23" s="47"/>
      <c r="N23" s="47"/>
      <c r="O23" s="47"/>
      <c r="P23" s="47"/>
      <c r="Q23" s="47"/>
      <c r="R23" s="48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</row>
    <row r="25" s="1" customFormat="1" ht="6.96" customHeight="1">
      <c r="B25" s="46"/>
      <c r="C25" s="4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47"/>
      <c r="R25" s="48"/>
    </row>
    <row r="26" s="1" customFormat="1" ht="14.4" customHeight="1">
      <c r="B26" s="46"/>
      <c r="C26" s="47"/>
      <c r="D26" s="146" t="s">
        <v>103</v>
      </c>
      <c r="E26" s="47"/>
      <c r="F26" s="47"/>
      <c r="G26" s="47"/>
      <c r="H26" s="47"/>
      <c r="I26" s="47"/>
      <c r="J26" s="47"/>
      <c r="K26" s="47"/>
      <c r="L26" s="47"/>
      <c r="M26" s="45">
        <f>N87</f>
        <v>0</v>
      </c>
      <c r="N26" s="45"/>
      <c r="O26" s="45"/>
      <c r="P26" s="45"/>
      <c r="Q26" s="47"/>
      <c r="R26" s="48"/>
    </row>
    <row r="27" s="1" customFormat="1" ht="14.4" customHeight="1">
      <c r="B27" s="46"/>
      <c r="C27" s="47"/>
      <c r="D27" s="44" t="s">
        <v>90</v>
      </c>
      <c r="E27" s="47"/>
      <c r="F27" s="47"/>
      <c r="G27" s="47"/>
      <c r="H27" s="47"/>
      <c r="I27" s="47"/>
      <c r="J27" s="47"/>
      <c r="K27" s="47"/>
      <c r="L27" s="47"/>
      <c r="M27" s="45">
        <f>N104</f>
        <v>0</v>
      </c>
      <c r="N27" s="45"/>
      <c r="O27" s="45"/>
      <c r="P27" s="45"/>
      <c r="Q27" s="47"/>
      <c r="R27" s="48"/>
    </row>
    <row r="28" s="1" customFormat="1" ht="6.96" customHeight="1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8"/>
    </row>
    <row r="29" s="1" customFormat="1" ht="25.44" customHeight="1">
      <c r="B29" s="46"/>
      <c r="C29" s="47"/>
      <c r="D29" s="147" t="s">
        <v>43</v>
      </c>
      <c r="E29" s="47"/>
      <c r="F29" s="47"/>
      <c r="G29" s="47"/>
      <c r="H29" s="47"/>
      <c r="I29" s="47"/>
      <c r="J29" s="47"/>
      <c r="K29" s="47"/>
      <c r="L29" s="47"/>
      <c r="M29" s="148">
        <f>ROUND(M26+M27,2)</f>
        <v>0</v>
      </c>
      <c r="N29" s="47"/>
      <c r="O29" s="47"/>
      <c r="P29" s="47"/>
      <c r="Q29" s="47"/>
      <c r="R29" s="48"/>
    </row>
    <row r="30" s="1" customFormat="1" ht="6.96" customHeight="1">
      <c r="B30" s="46"/>
      <c r="C30" s="4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47"/>
      <c r="R30" s="48"/>
    </row>
    <row r="31" s="1" customFormat="1" ht="14.4" customHeight="1">
      <c r="B31" s="46"/>
      <c r="C31" s="47"/>
      <c r="D31" s="54" t="s">
        <v>44</v>
      </c>
      <c r="E31" s="54" t="s">
        <v>45</v>
      </c>
      <c r="F31" s="55">
        <v>0.20999999999999999</v>
      </c>
      <c r="G31" s="149" t="s">
        <v>46</v>
      </c>
      <c r="H31" s="150">
        <f>(SUM(BE104:BE111)+SUM(BE128:BE283))</f>
        <v>0</v>
      </c>
      <c r="I31" s="47"/>
      <c r="J31" s="47"/>
      <c r="K31" s="47"/>
      <c r="L31" s="47"/>
      <c r="M31" s="150">
        <f>ROUND((SUM(BE104:BE111)+SUM(BE128:BE283)), 2)*F31</f>
        <v>0</v>
      </c>
      <c r="N31" s="47"/>
      <c r="O31" s="47"/>
      <c r="P31" s="47"/>
      <c r="Q31" s="47"/>
      <c r="R31" s="48"/>
    </row>
    <row r="32" s="1" customFormat="1" ht="14.4" customHeight="1">
      <c r="B32" s="46"/>
      <c r="C32" s="47"/>
      <c r="D32" s="47"/>
      <c r="E32" s="54" t="s">
        <v>47</v>
      </c>
      <c r="F32" s="55">
        <v>0.14999999999999999</v>
      </c>
      <c r="G32" s="149" t="s">
        <v>46</v>
      </c>
      <c r="H32" s="150">
        <f>(SUM(BF104:BF111)+SUM(BF128:BF283))</f>
        <v>0</v>
      </c>
      <c r="I32" s="47"/>
      <c r="J32" s="47"/>
      <c r="K32" s="47"/>
      <c r="L32" s="47"/>
      <c r="M32" s="150">
        <f>ROUND((SUM(BF104:BF111)+SUM(BF128:BF283)), 2)*F32</f>
        <v>0</v>
      </c>
      <c r="N32" s="47"/>
      <c r="O32" s="47"/>
      <c r="P32" s="47"/>
      <c r="Q32" s="47"/>
      <c r="R32" s="48"/>
    </row>
    <row r="33" hidden="1" s="1" customFormat="1" ht="14.4" customHeight="1">
      <c r="B33" s="46"/>
      <c r="C33" s="47"/>
      <c r="D33" s="47"/>
      <c r="E33" s="54" t="s">
        <v>48</v>
      </c>
      <c r="F33" s="55">
        <v>0.20999999999999999</v>
      </c>
      <c r="G33" s="149" t="s">
        <v>46</v>
      </c>
      <c r="H33" s="150">
        <f>(SUM(BG104:BG111)+SUM(BG128:BG283))</f>
        <v>0</v>
      </c>
      <c r="I33" s="47"/>
      <c r="J33" s="47"/>
      <c r="K33" s="47"/>
      <c r="L33" s="47"/>
      <c r="M33" s="150">
        <v>0</v>
      </c>
      <c r="N33" s="47"/>
      <c r="O33" s="47"/>
      <c r="P33" s="47"/>
      <c r="Q33" s="47"/>
      <c r="R33" s="48"/>
    </row>
    <row r="34" hidden="1" s="1" customFormat="1" ht="14.4" customHeight="1">
      <c r="B34" s="46"/>
      <c r="C34" s="47"/>
      <c r="D34" s="47"/>
      <c r="E34" s="54" t="s">
        <v>49</v>
      </c>
      <c r="F34" s="55">
        <v>0.14999999999999999</v>
      </c>
      <c r="G34" s="149" t="s">
        <v>46</v>
      </c>
      <c r="H34" s="150">
        <f>(SUM(BH104:BH111)+SUM(BH128:BH283))</f>
        <v>0</v>
      </c>
      <c r="I34" s="47"/>
      <c r="J34" s="47"/>
      <c r="K34" s="47"/>
      <c r="L34" s="47"/>
      <c r="M34" s="150">
        <v>0</v>
      </c>
      <c r="N34" s="47"/>
      <c r="O34" s="47"/>
      <c r="P34" s="47"/>
      <c r="Q34" s="47"/>
      <c r="R34" s="48"/>
    </row>
    <row r="35" hidden="1" s="1" customFormat="1" ht="14.4" customHeight="1">
      <c r="B35" s="46"/>
      <c r="C35" s="47"/>
      <c r="D35" s="47"/>
      <c r="E35" s="54" t="s">
        <v>50</v>
      </c>
      <c r="F35" s="55">
        <v>0</v>
      </c>
      <c r="G35" s="149" t="s">
        <v>46</v>
      </c>
      <c r="H35" s="150">
        <f>(SUM(BI104:BI111)+SUM(BI128:BI283))</f>
        <v>0</v>
      </c>
      <c r="I35" s="47"/>
      <c r="J35" s="47"/>
      <c r="K35" s="47"/>
      <c r="L35" s="47"/>
      <c r="M35" s="150">
        <v>0</v>
      </c>
      <c r="N35" s="47"/>
      <c r="O35" s="47"/>
      <c r="P35" s="47"/>
      <c r="Q35" s="47"/>
      <c r="R35" s="48"/>
    </row>
    <row r="36" s="1" customFormat="1" ht="6.96" customHeight="1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8"/>
    </row>
    <row r="37" s="1" customFormat="1" ht="25.44" customHeight="1">
      <c r="B37" s="46"/>
      <c r="C37" s="140"/>
      <c r="D37" s="151" t="s">
        <v>51</v>
      </c>
      <c r="E37" s="97"/>
      <c r="F37" s="97"/>
      <c r="G37" s="152" t="s">
        <v>52</v>
      </c>
      <c r="H37" s="153" t="s">
        <v>53</v>
      </c>
      <c r="I37" s="97"/>
      <c r="J37" s="97"/>
      <c r="K37" s="97"/>
      <c r="L37" s="154">
        <f>SUM(M29:M35)</f>
        <v>0</v>
      </c>
      <c r="M37" s="154"/>
      <c r="N37" s="154"/>
      <c r="O37" s="154"/>
      <c r="P37" s="155"/>
      <c r="Q37" s="140"/>
      <c r="R37" s="48"/>
    </row>
    <row r="38" s="1" customFormat="1" ht="14.4" customHeight="1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</row>
    <row r="39" s="1" customFormat="1" ht="14.4" customHeight="1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8"/>
    </row>
    <row r="40">
      <c r="B40" s="2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9"/>
    </row>
    <row r="41">
      <c r="B41" s="2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9"/>
    </row>
    <row r="42">
      <c r="B42" s="2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9"/>
    </row>
    <row r="43">
      <c r="B43" s="2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9"/>
    </row>
    <row r="44">
      <c r="B44" s="2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9"/>
    </row>
    <row r="45">
      <c r="B45" s="2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9"/>
    </row>
    <row r="46">
      <c r="B46" s="2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9"/>
    </row>
    <row r="47">
      <c r="B47" s="2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9"/>
    </row>
    <row r="48">
      <c r="B48" s="2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9"/>
    </row>
    <row r="49">
      <c r="B49" s="2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9"/>
    </row>
    <row r="50" s="1" customFormat="1">
      <c r="B50" s="46"/>
      <c r="C50" s="47"/>
      <c r="D50" s="66" t="s">
        <v>54</v>
      </c>
      <c r="E50" s="67"/>
      <c r="F50" s="67"/>
      <c r="G50" s="67"/>
      <c r="H50" s="68"/>
      <c r="I50" s="47"/>
      <c r="J50" s="66" t="s">
        <v>55</v>
      </c>
      <c r="K50" s="67"/>
      <c r="L50" s="67"/>
      <c r="M50" s="67"/>
      <c r="N50" s="67"/>
      <c r="O50" s="67"/>
      <c r="P50" s="68"/>
      <c r="Q50" s="47"/>
      <c r="R50" s="48"/>
    </row>
    <row r="51">
      <c r="B51" s="26"/>
      <c r="C51" s="31"/>
      <c r="D51" s="69"/>
      <c r="E51" s="31"/>
      <c r="F51" s="31"/>
      <c r="G51" s="31"/>
      <c r="H51" s="70"/>
      <c r="I51" s="31"/>
      <c r="J51" s="69"/>
      <c r="K51" s="31"/>
      <c r="L51" s="31"/>
      <c r="M51" s="31"/>
      <c r="N51" s="31"/>
      <c r="O51" s="31"/>
      <c r="P51" s="70"/>
      <c r="Q51" s="31"/>
      <c r="R51" s="29"/>
    </row>
    <row r="52">
      <c r="B52" s="26"/>
      <c r="C52" s="31"/>
      <c r="D52" s="69"/>
      <c r="E52" s="31"/>
      <c r="F52" s="31"/>
      <c r="G52" s="31"/>
      <c r="H52" s="70"/>
      <c r="I52" s="31"/>
      <c r="J52" s="69"/>
      <c r="K52" s="31"/>
      <c r="L52" s="31"/>
      <c r="M52" s="31"/>
      <c r="N52" s="31"/>
      <c r="O52" s="31"/>
      <c r="P52" s="70"/>
      <c r="Q52" s="31"/>
      <c r="R52" s="29"/>
    </row>
    <row r="53">
      <c r="B53" s="26"/>
      <c r="C53" s="31"/>
      <c r="D53" s="69"/>
      <c r="E53" s="31"/>
      <c r="F53" s="31"/>
      <c r="G53" s="31"/>
      <c r="H53" s="70"/>
      <c r="I53" s="31"/>
      <c r="J53" s="69"/>
      <c r="K53" s="31"/>
      <c r="L53" s="31"/>
      <c r="M53" s="31"/>
      <c r="N53" s="31"/>
      <c r="O53" s="31"/>
      <c r="P53" s="70"/>
      <c r="Q53" s="31"/>
      <c r="R53" s="29"/>
    </row>
    <row r="54">
      <c r="B54" s="26"/>
      <c r="C54" s="31"/>
      <c r="D54" s="69"/>
      <c r="E54" s="31"/>
      <c r="F54" s="31"/>
      <c r="G54" s="31"/>
      <c r="H54" s="70"/>
      <c r="I54" s="31"/>
      <c r="J54" s="69"/>
      <c r="K54" s="31"/>
      <c r="L54" s="31"/>
      <c r="M54" s="31"/>
      <c r="N54" s="31"/>
      <c r="O54" s="31"/>
      <c r="P54" s="70"/>
      <c r="Q54" s="31"/>
      <c r="R54" s="29"/>
    </row>
    <row r="55">
      <c r="B55" s="26"/>
      <c r="C55" s="31"/>
      <c r="D55" s="69"/>
      <c r="E55" s="31"/>
      <c r="F55" s="31"/>
      <c r="G55" s="31"/>
      <c r="H55" s="70"/>
      <c r="I55" s="31"/>
      <c r="J55" s="69"/>
      <c r="K55" s="31"/>
      <c r="L55" s="31"/>
      <c r="M55" s="31"/>
      <c r="N55" s="31"/>
      <c r="O55" s="31"/>
      <c r="P55" s="70"/>
      <c r="Q55" s="31"/>
      <c r="R55" s="29"/>
    </row>
    <row r="56">
      <c r="B56" s="26"/>
      <c r="C56" s="31"/>
      <c r="D56" s="69"/>
      <c r="E56" s="31"/>
      <c r="F56" s="31"/>
      <c r="G56" s="31"/>
      <c r="H56" s="70"/>
      <c r="I56" s="31"/>
      <c r="J56" s="69"/>
      <c r="K56" s="31"/>
      <c r="L56" s="31"/>
      <c r="M56" s="31"/>
      <c r="N56" s="31"/>
      <c r="O56" s="31"/>
      <c r="P56" s="70"/>
      <c r="Q56" s="31"/>
      <c r="R56" s="29"/>
    </row>
    <row r="57">
      <c r="B57" s="26"/>
      <c r="C57" s="31"/>
      <c r="D57" s="69"/>
      <c r="E57" s="31"/>
      <c r="F57" s="31"/>
      <c r="G57" s="31"/>
      <c r="H57" s="70"/>
      <c r="I57" s="31"/>
      <c r="J57" s="69"/>
      <c r="K57" s="31"/>
      <c r="L57" s="31"/>
      <c r="M57" s="31"/>
      <c r="N57" s="31"/>
      <c r="O57" s="31"/>
      <c r="P57" s="70"/>
      <c r="Q57" s="31"/>
      <c r="R57" s="29"/>
    </row>
    <row r="58">
      <c r="B58" s="26"/>
      <c r="C58" s="31"/>
      <c r="D58" s="69"/>
      <c r="E58" s="31"/>
      <c r="F58" s="31"/>
      <c r="G58" s="31"/>
      <c r="H58" s="70"/>
      <c r="I58" s="31"/>
      <c r="J58" s="69"/>
      <c r="K58" s="31"/>
      <c r="L58" s="31"/>
      <c r="M58" s="31"/>
      <c r="N58" s="31"/>
      <c r="O58" s="31"/>
      <c r="P58" s="70"/>
      <c r="Q58" s="31"/>
      <c r="R58" s="29"/>
    </row>
    <row r="59" s="1" customFormat="1">
      <c r="B59" s="46"/>
      <c r="C59" s="47"/>
      <c r="D59" s="71" t="s">
        <v>56</v>
      </c>
      <c r="E59" s="72"/>
      <c r="F59" s="72"/>
      <c r="G59" s="73" t="s">
        <v>57</v>
      </c>
      <c r="H59" s="74"/>
      <c r="I59" s="47"/>
      <c r="J59" s="71" t="s">
        <v>56</v>
      </c>
      <c r="K59" s="72"/>
      <c r="L59" s="72"/>
      <c r="M59" s="72"/>
      <c r="N59" s="73" t="s">
        <v>57</v>
      </c>
      <c r="O59" s="72"/>
      <c r="P59" s="74"/>
      <c r="Q59" s="47"/>
      <c r="R59" s="48"/>
    </row>
    <row r="60">
      <c r="B60" s="26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29"/>
    </row>
    <row r="61" s="1" customFormat="1">
      <c r="B61" s="46"/>
      <c r="C61" s="47"/>
      <c r="D61" s="66" t="s">
        <v>58</v>
      </c>
      <c r="E61" s="67"/>
      <c r="F61" s="67"/>
      <c r="G61" s="67"/>
      <c r="H61" s="68"/>
      <c r="I61" s="47"/>
      <c r="J61" s="66" t="s">
        <v>59</v>
      </c>
      <c r="K61" s="67"/>
      <c r="L61" s="67"/>
      <c r="M61" s="67"/>
      <c r="N61" s="67"/>
      <c r="O61" s="67"/>
      <c r="P61" s="68"/>
      <c r="Q61" s="47"/>
      <c r="R61" s="48"/>
    </row>
    <row r="62">
      <c r="B62" s="26"/>
      <c r="C62" s="31"/>
      <c r="D62" s="69"/>
      <c r="E62" s="31"/>
      <c r="F62" s="31"/>
      <c r="G62" s="31"/>
      <c r="H62" s="70"/>
      <c r="I62" s="31"/>
      <c r="J62" s="69"/>
      <c r="K62" s="31"/>
      <c r="L62" s="31"/>
      <c r="M62" s="31"/>
      <c r="N62" s="31"/>
      <c r="O62" s="31"/>
      <c r="P62" s="70"/>
      <c r="Q62" s="31"/>
      <c r="R62" s="29"/>
    </row>
    <row r="63">
      <c r="B63" s="26"/>
      <c r="C63" s="31"/>
      <c r="D63" s="69"/>
      <c r="E63" s="31"/>
      <c r="F63" s="31"/>
      <c r="G63" s="31"/>
      <c r="H63" s="70"/>
      <c r="I63" s="31"/>
      <c r="J63" s="69"/>
      <c r="K63" s="31"/>
      <c r="L63" s="31"/>
      <c r="M63" s="31"/>
      <c r="N63" s="31"/>
      <c r="O63" s="31"/>
      <c r="P63" s="70"/>
      <c r="Q63" s="31"/>
      <c r="R63" s="29"/>
    </row>
    <row r="64">
      <c r="B64" s="26"/>
      <c r="C64" s="31"/>
      <c r="D64" s="69"/>
      <c r="E64" s="31"/>
      <c r="F64" s="31"/>
      <c r="G64" s="31"/>
      <c r="H64" s="70"/>
      <c r="I64" s="31"/>
      <c r="J64" s="69"/>
      <c r="K64" s="31"/>
      <c r="L64" s="31"/>
      <c r="M64" s="31"/>
      <c r="N64" s="31"/>
      <c r="O64" s="31"/>
      <c r="P64" s="70"/>
      <c r="Q64" s="31"/>
      <c r="R64" s="29"/>
    </row>
    <row r="65">
      <c r="B65" s="26"/>
      <c r="C65" s="31"/>
      <c r="D65" s="69"/>
      <c r="E65" s="31"/>
      <c r="F65" s="31"/>
      <c r="G65" s="31"/>
      <c r="H65" s="70"/>
      <c r="I65" s="31"/>
      <c r="J65" s="69"/>
      <c r="K65" s="31"/>
      <c r="L65" s="31"/>
      <c r="M65" s="31"/>
      <c r="N65" s="31"/>
      <c r="O65" s="31"/>
      <c r="P65" s="70"/>
      <c r="Q65" s="31"/>
      <c r="R65" s="29"/>
    </row>
    <row r="66">
      <c r="B66" s="26"/>
      <c r="C66" s="31"/>
      <c r="D66" s="69"/>
      <c r="E66" s="31"/>
      <c r="F66" s="31"/>
      <c r="G66" s="31"/>
      <c r="H66" s="70"/>
      <c r="I66" s="31"/>
      <c r="J66" s="69"/>
      <c r="K66" s="31"/>
      <c r="L66" s="31"/>
      <c r="M66" s="31"/>
      <c r="N66" s="31"/>
      <c r="O66" s="31"/>
      <c r="P66" s="70"/>
      <c r="Q66" s="31"/>
      <c r="R66" s="29"/>
    </row>
    <row r="67">
      <c r="B67" s="26"/>
      <c r="C67" s="31"/>
      <c r="D67" s="69"/>
      <c r="E67" s="31"/>
      <c r="F67" s="31"/>
      <c r="G67" s="31"/>
      <c r="H67" s="70"/>
      <c r="I67" s="31"/>
      <c r="J67" s="69"/>
      <c r="K67" s="31"/>
      <c r="L67" s="31"/>
      <c r="M67" s="31"/>
      <c r="N67" s="31"/>
      <c r="O67" s="31"/>
      <c r="P67" s="70"/>
      <c r="Q67" s="31"/>
      <c r="R67" s="29"/>
    </row>
    <row r="68">
      <c r="B68" s="26"/>
      <c r="C68" s="31"/>
      <c r="D68" s="69"/>
      <c r="E68" s="31"/>
      <c r="F68" s="31"/>
      <c r="G68" s="31"/>
      <c r="H68" s="70"/>
      <c r="I68" s="31"/>
      <c r="J68" s="69"/>
      <c r="K68" s="31"/>
      <c r="L68" s="31"/>
      <c r="M68" s="31"/>
      <c r="N68" s="31"/>
      <c r="O68" s="31"/>
      <c r="P68" s="70"/>
      <c r="Q68" s="31"/>
      <c r="R68" s="29"/>
    </row>
    <row r="69">
      <c r="B69" s="26"/>
      <c r="C69" s="31"/>
      <c r="D69" s="69"/>
      <c r="E69" s="31"/>
      <c r="F69" s="31"/>
      <c r="G69" s="31"/>
      <c r="H69" s="70"/>
      <c r="I69" s="31"/>
      <c r="J69" s="69"/>
      <c r="K69" s="31"/>
      <c r="L69" s="31"/>
      <c r="M69" s="31"/>
      <c r="N69" s="31"/>
      <c r="O69" s="31"/>
      <c r="P69" s="70"/>
      <c r="Q69" s="31"/>
      <c r="R69" s="29"/>
    </row>
    <row r="70" s="1" customFormat="1">
      <c r="B70" s="46"/>
      <c r="C70" s="47"/>
      <c r="D70" s="71" t="s">
        <v>56</v>
      </c>
      <c r="E70" s="72"/>
      <c r="F70" s="72"/>
      <c r="G70" s="73" t="s">
        <v>57</v>
      </c>
      <c r="H70" s="74"/>
      <c r="I70" s="47"/>
      <c r="J70" s="71" t="s">
        <v>56</v>
      </c>
      <c r="K70" s="72"/>
      <c r="L70" s="72"/>
      <c r="M70" s="72"/>
      <c r="N70" s="73" t="s">
        <v>57</v>
      </c>
      <c r="O70" s="72"/>
      <c r="P70" s="74"/>
      <c r="Q70" s="47"/>
      <c r="R70" s="48"/>
    </row>
    <row r="71" s="1" customFormat="1" ht="14.4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7"/>
    </row>
    <row r="75" s="1" customFormat="1" ht="6.96" customHeight="1"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80"/>
    </row>
    <row r="76" s="1" customFormat="1" ht="36.96" customHeight="1">
      <c r="B76" s="46"/>
      <c r="C76" s="27" t="s">
        <v>104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8"/>
    </row>
    <row r="77" s="1" customFormat="1" ht="6.96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8"/>
    </row>
    <row r="78" s="1" customFormat="1" ht="36.96" customHeight="1">
      <c r="B78" s="46"/>
      <c r="C78" s="85" t="s">
        <v>19</v>
      </c>
      <c r="D78" s="47"/>
      <c r="E78" s="47"/>
      <c r="F78" s="87" t="str">
        <f>F6</f>
        <v>Opěrná zeď ul. Na Stráni, Psáry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8"/>
    </row>
    <row r="79" s="1" customFormat="1" ht="6.96" customHeight="1"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8"/>
    </row>
    <row r="80" s="1" customFormat="1" ht="18" customHeight="1">
      <c r="B80" s="46"/>
      <c r="C80" s="38" t="s">
        <v>23</v>
      </c>
      <c r="D80" s="47"/>
      <c r="E80" s="47"/>
      <c r="F80" s="33" t="str">
        <f>F8</f>
        <v>Psáry</v>
      </c>
      <c r="G80" s="47"/>
      <c r="H80" s="47"/>
      <c r="I80" s="47"/>
      <c r="J80" s="47"/>
      <c r="K80" s="38" t="s">
        <v>25</v>
      </c>
      <c r="L80" s="47"/>
      <c r="M80" s="90" t="str">
        <f>IF(O8="","",O8)</f>
        <v>14. 4. 2019</v>
      </c>
      <c r="N80" s="90"/>
      <c r="O80" s="90"/>
      <c r="P80" s="90"/>
      <c r="Q80" s="47"/>
      <c r="R80" s="48"/>
    </row>
    <row r="81" s="1" customFormat="1" ht="6.96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8"/>
    </row>
    <row r="82" s="1" customFormat="1">
      <c r="B82" s="46"/>
      <c r="C82" s="38" t="s">
        <v>27</v>
      </c>
      <c r="D82" s="47"/>
      <c r="E82" s="47"/>
      <c r="F82" s="33" t="str">
        <f>E11</f>
        <v>Obec Psáry</v>
      </c>
      <c r="G82" s="47"/>
      <c r="H82" s="47"/>
      <c r="I82" s="47"/>
      <c r="J82" s="47"/>
      <c r="K82" s="38" t="s">
        <v>34</v>
      </c>
      <c r="L82" s="47"/>
      <c r="M82" s="33" t="str">
        <f>E17</f>
        <v>HW PROJEKT s.r.o.</v>
      </c>
      <c r="N82" s="33"/>
      <c r="O82" s="33"/>
      <c r="P82" s="33"/>
      <c r="Q82" s="33"/>
      <c r="R82" s="48"/>
    </row>
    <row r="83" s="1" customFormat="1" ht="14.4" customHeight="1">
      <c r="B83" s="46"/>
      <c r="C83" s="38" t="s">
        <v>32</v>
      </c>
      <c r="D83" s="47"/>
      <c r="E83" s="47"/>
      <c r="F83" s="33" t="str">
        <f>IF(E14="","",E14)</f>
        <v>Vyplň údaj</v>
      </c>
      <c r="G83" s="47"/>
      <c r="H83" s="47"/>
      <c r="I83" s="47"/>
      <c r="J83" s="47"/>
      <c r="K83" s="38" t="s">
        <v>38</v>
      </c>
      <c r="L83" s="47"/>
      <c r="M83" s="33" t="str">
        <f>E20</f>
        <v xml:space="preserve"> </v>
      </c>
      <c r="N83" s="33"/>
      <c r="O83" s="33"/>
      <c r="P83" s="33"/>
      <c r="Q83" s="33"/>
      <c r="R83" s="48"/>
    </row>
    <row r="84" s="1" customFormat="1" ht="10.32" customHeight="1"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8"/>
    </row>
    <row r="85" s="1" customFormat="1" ht="29.28" customHeight="1">
      <c r="B85" s="46"/>
      <c r="C85" s="156" t="s">
        <v>105</v>
      </c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56" t="s">
        <v>106</v>
      </c>
      <c r="O85" s="140"/>
      <c r="P85" s="140"/>
      <c r="Q85" s="140"/>
      <c r="R85" s="48"/>
    </row>
    <row r="86" s="1" customFormat="1" ht="10.32" customHeight="1"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8"/>
    </row>
    <row r="87" s="1" customFormat="1" ht="29.28" customHeight="1">
      <c r="B87" s="46"/>
      <c r="C87" s="157" t="s">
        <v>107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107">
        <f>N128</f>
        <v>0</v>
      </c>
      <c r="O87" s="158"/>
      <c r="P87" s="158"/>
      <c r="Q87" s="158"/>
      <c r="R87" s="48"/>
      <c r="AU87" s="22" t="s">
        <v>108</v>
      </c>
    </row>
    <row r="88" s="6" customFormat="1" ht="24.96" customHeight="1">
      <c r="B88" s="159"/>
      <c r="C88" s="160"/>
      <c r="D88" s="161" t="s">
        <v>109</v>
      </c>
      <c r="E88" s="160"/>
      <c r="F88" s="160"/>
      <c r="G88" s="160"/>
      <c r="H88" s="160"/>
      <c r="I88" s="160"/>
      <c r="J88" s="160"/>
      <c r="K88" s="160"/>
      <c r="L88" s="160"/>
      <c r="M88" s="160"/>
      <c r="N88" s="162">
        <f>N129</f>
        <v>0</v>
      </c>
      <c r="O88" s="160"/>
      <c r="P88" s="160"/>
      <c r="Q88" s="160"/>
      <c r="R88" s="163"/>
    </row>
    <row r="89" s="7" customFormat="1" ht="19.92" customHeight="1">
      <c r="B89" s="164"/>
      <c r="C89" s="165"/>
      <c r="D89" s="125" t="s">
        <v>110</v>
      </c>
      <c r="E89" s="165"/>
      <c r="F89" s="165"/>
      <c r="G89" s="165"/>
      <c r="H89" s="165"/>
      <c r="I89" s="165"/>
      <c r="J89" s="165"/>
      <c r="K89" s="165"/>
      <c r="L89" s="165"/>
      <c r="M89" s="165"/>
      <c r="N89" s="127">
        <f>N130</f>
        <v>0</v>
      </c>
      <c r="O89" s="165"/>
      <c r="P89" s="165"/>
      <c r="Q89" s="165"/>
      <c r="R89" s="166"/>
    </row>
    <row r="90" s="7" customFormat="1" ht="19.92" customHeight="1">
      <c r="B90" s="164"/>
      <c r="C90" s="165"/>
      <c r="D90" s="125" t="s">
        <v>111</v>
      </c>
      <c r="E90" s="165"/>
      <c r="F90" s="165"/>
      <c r="G90" s="165"/>
      <c r="H90" s="165"/>
      <c r="I90" s="165"/>
      <c r="J90" s="165"/>
      <c r="K90" s="165"/>
      <c r="L90" s="165"/>
      <c r="M90" s="165"/>
      <c r="N90" s="127">
        <f>N184</f>
        <v>0</v>
      </c>
      <c r="O90" s="165"/>
      <c r="P90" s="165"/>
      <c r="Q90" s="165"/>
      <c r="R90" s="166"/>
    </row>
    <row r="91" s="7" customFormat="1" ht="19.92" customHeight="1">
      <c r="B91" s="164"/>
      <c r="C91" s="165"/>
      <c r="D91" s="125" t="s">
        <v>112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27">
        <f>N220</f>
        <v>0</v>
      </c>
      <c r="O91" s="165"/>
      <c r="P91" s="165"/>
      <c r="Q91" s="165"/>
      <c r="R91" s="166"/>
    </row>
    <row r="92" s="7" customFormat="1" ht="19.92" customHeight="1">
      <c r="B92" s="164"/>
      <c r="C92" s="165"/>
      <c r="D92" s="125" t="s">
        <v>113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27">
        <f>N235</f>
        <v>0</v>
      </c>
      <c r="O92" s="165"/>
      <c r="P92" s="165"/>
      <c r="Q92" s="165"/>
      <c r="R92" s="166"/>
    </row>
    <row r="93" s="7" customFormat="1" ht="19.92" customHeight="1">
      <c r="B93" s="164"/>
      <c r="C93" s="165"/>
      <c r="D93" s="125" t="s">
        <v>114</v>
      </c>
      <c r="E93" s="165"/>
      <c r="F93" s="165"/>
      <c r="G93" s="165"/>
      <c r="H93" s="165"/>
      <c r="I93" s="165"/>
      <c r="J93" s="165"/>
      <c r="K93" s="165"/>
      <c r="L93" s="165"/>
      <c r="M93" s="165"/>
      <c r="N93" s="127">
        <f>N240</f>
        <v>0</v>
      </c>
      <c r="O93" s="165"/>
      <c r="P93" s="165"/>
      <c r="Q93" s="165"/>
      <c r="R93" s="166"/>
    </row>
    <row r="94" s="7" customFormat="1" ht="19.92" customHeight="1">
      <c r="B94" s="164"/>
      <c r="C94" s="165"/>
      <c r="D94" s="125" t="s">
        <v>115</v>
      </c>
      <c r="E94" s="165"/>
      <c r="F94" s="165"/>
      <c r="G94" s="165"/>
      <c r="H94" s="165"/>
      <c r="I94" s="165"/>
      <c r="J94" s="165"/>
      <c r="K94" s="165"/>
      <c r="L94" s="165"/>
      <c r="M94" s="165"/>
      <c r="N94" s="127">
        <f>N244</f>
        <v>0</v>
      </c>
      <c r="O94" s="165"/>
      <c r="P94" s="165"/>
      <c r="Q94" s="165"/>
      <c r="R94" s="166"/>
    </row>
    <row r="95" s="7" customFormat="1" ht="14.88" customHeight="1">
      <c r="B95" s="164"/>
      <c r="C95" s="165"/>
      <c r="D95" s="125" t="s">
        <v>116</v>
      </c>
      <c r="E95" s="165"/>
      <c r="F95" s="165"/>
      <c r="G95" s="165"/>
      <c r="H95" s="165"/>
      <c r="I95" s="165"/>
      <c r="J95" s="165"/>
      <c r="K95" s="165"/>
      <c r="L95" s="165"/>
      <c r="M95" s="165"/>
      <c r="N95" s="127">
        <f>N263</f>
        <v>0</v>
      </c>
      <c r="O95" s="165"/>
      <c r="P95" s="165"/>
      <c r="Q95" s="165"/>
      <c r="R95" s="166"/>
    </row>
    <row r="96" s="7" customFormat="1" ht="19.92" customHeight="1">
      <c r="B96" s="164"/>
      <c r="C96" s="165"/>
      <c r="D96" s="125" t="s">
        <v>117</v>
      </c>
      <c r="E96" s="165"/>
      <c r="F96" s="165"/>
      <c r="G96" s="165"/>
      <c r="H96" s="165"/>
      <c r="I96" s="165"/>
      <c r="J96" s="165"/>
      <c r="K96" s="165"/>
      <c r="L96" s="165"/>
      <c r="M96" s="165"/>
      <c r="N96" s="127">
        <f>N265</f>
        <v>0</v>
      </c>
      <c r="O96" s="165"/>
      <c r="P96" s="165"/>
      <c r="Q96" s="165"/>
      <c r="R96" s="166"/>
    </row>
    <row r="97" s="7" customFormat="1" ht="19.92" customHeight="1">
      <c r="B97" s="164"/>
      <c r="C97" s="165"/>
      <c r="D97" s="125" t="s">
        <v>118</v>
      </c>
      <c r="E97" s="165"/>
      <c r="F97" s="165"/>
      <c r="G97" s="165"/>
      <c r="H97" s="165"/>
      <c r="I97" s="165"/>
      <c r="J97" s="165"/>
      <c r="K97" s="165"/>
      <c r="L97" s="165"/>
      <c r="M97" s="165"/>
      <c r="N97" s="127">
        <f>N272</f>
        <v>0</v>
      </c>
      <c r="O97" s="165"/>
      <c r="P97" s="165"/>
      <c r="Q97" s="165"/>
      <c r="R97" s="166"/>
    </row>
    <row r="98" s="6" customFormat="1" ht="24.96" customHeight="1">
      <c r="B98" s="159"/>
      <c r="C98" s="160"/>
      <c r="D98" s="161" t="s">
        <v>119</v>
      </c>
      <c r="E98" s="160"/>
      <c r="F98" s="160"/>
      <c r="G98" s="160"/>
      <c r="H98" s="160"/>
      <c r="I98" s="160"/>
      <c r="J98" s="160"/>
      <c r="K98" s="160"/>
      <c r="L98" s="160"/>
      <c r="M98" s="160"/>
      <c r="N98" s="162">
        <f>N274</f>
        <v>0</v>
      </c>
      <c r="O98" s="160"/>
      <c r="P98" s="160"/>
      <c r="Q98" s="160"/>
      <c r="R98" s="163"/>
    </row>
    <row r="99" s="7" customFormat="1" ht="19.92" customHeight="1">
      <c r="B99" s="164"/>
      <c r="C99" s="165"/>
      <c r="D99" s="125" t="s">
        <v>120</v>
      </c>
      <c r="E99" s="165"/>
      <c r="F99" s="165"/>
      <c r="G99" s="165"/>
      <c r="H99" s="165"/>
      <c r="I99" s="165"/>
      <c r="J99" s="165"/>
      <c r="K99" s="165"/>
      <c r="L99" s="165"/>
      <c r="M99" s="165"/>
      <c r="N99" s="127">
        <f>N275</f>
        <v>0</v>
      </c>
      <c r="O99" s="165"/>
      <c r="P99" s="165"/>
      <c r="Q99" s="165"/>
      <c r="R99" s="166"/>
    </row>
    <row r="100" s="7" customFormat="1" ht="19.92" customHeight="1">
      <c r="B100" s="164"/>
      <c r="C100" s="165"/>
      <c r="D100" s="125" t="s">
        <v>121</v>
      </c>
      <c r="E100" s="165"/>
      <c r="F100" s="165"/>
      <c r="G100" s="165"/>
      <c r="H100" s="165"/>
      <c r="I100" s="165"/>
      <c r="J100" s="165"/>
      <c r="K100" s="165"/>
      <c r="L100" s="165"/>
      <c r="M100" s="165"/>
      <c r="N100" s="127">
        <f>N278</f>
        <v>0</v>
      </c>
      <c r="O100" s="165"/>
      <c r="P100" s="165"/>
      <c r="Q100" s="165"/>
      <c r="R100" s="166"/>
    </row>
    <row r="101" s="7" customFormat="1" ht="19.92" customHeight="1">
      <c r="B101" s="164"/>
      <c r="C101" s="165"/>
      <c r="D101" s="125" t="s">
        <v>122</v>
      </c>
      <c r="E101" s="165"/>
      <c r="F101" s="165"/>
      <c r="G101" s="165"/>
      <c r="H101" s="165"/>
      <c r="I101" s="165"/>
      <c r="J101" s="165"/>
      <c r="K101" s="165"/>
      <c r="L101" s="165"/>
      <c r="M101" s="165"/>
      <c r="N101" s="127">
        <f>N280</f>
        <v>0</v>
      </c>
      <c r="O101" s="165"/>
      <c r="P101" s="165"/>
      <c r="Q101" s="165"/>
      <c r="R101" s="166"/>
    </row>
    <row r="102" s="7" customFormat="1" ht="19.92" customHeight="1">
      <c r="B102" s="164"/>
      <c r="C102" s="165"/>
      <c r="D102" s="125" t="s">
        <v>123</v>
      </c>
      <c r="E102" s="165"/>
      <c r="F102" s="165"/>
      <c r="G102" s="165"/>
      <c r="H102" s="165"/>
      <c r="I102" s="165"/>
      <c r="J102" s="165"/>
      <c r="K102" s="165"/>
      <c r="L102" s="165"/>
      <c r="M102" s="165"/>
      <c r="N102" s="127">
        <f>N282</f>
        <v>0</v>
      </c>
      <c r="O102" s="165"/>
      <c r="P102" s="165"/>
      <c r="Q102" s="165"/>
      <c r="R102" s="166"/>
    </row>
    <row r="103" s="1" customFormat="1" ht="21.84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8"/>
    </row>
    <row r="104" s="1" customFormat="1" ht="29.28" customHeight="1">
      <c r="B104" s="46"/>
      <c r="C104" s="157" t="s">
        <v>124</v>
      </c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158">
        <f>ROUND(N105+N106+N107+N108+N109+N110,2)</f>
        <v>0</v>
      </c>
      <c r="O104" s="167"/>
      <c r="P104" s="167"/>
      <c r="Q104" s="167"/>
      <c r="R104" s="48"/>
      <c r="T104" s="168"/>
      <c r="U104" s="169" t="s">
        <v>44</v>
      </c>
    </row>
    <row r="105" s="1" customFormat="1" ht="18" customHeight="1">
      <c r="B105" s="170"/>
      <c r="C105" s="171"/>
      <c r="D105" s="132" t="s">
        <v>125</v>
      </c>
      <c r="E105" s="172"/>
      <c r="F105" s="172"/>
      <c r="G105" s="172"/>
      <c r="H105" s="172"/>
      <c r="I105" s="171"/>
      <c r="J105" s="171"/>
      <c r="K105" s="171"/>
      <c r="L105" s="171"/>
      <c r="M105" s="171"/>
      <c r="N105" s="126">
        <f>ROUND(N87*T105,2)</f>
        <v>0</v>
      </c>
      <c r="O105" s="173"/>
      <c r="P105" s="173"/>
      <c r="Q105" s="173"/>
      <c r="R105" s="174"/>
      <c r="S105" s="175"/>
      <c r="T105" s="176"/>
      <c r="U105" s="177" t="s">
        <v>45</v>
      </c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8" t="s">
        <v>126</v>
      </c>
      <c r="AZ105" s="175"/>
      <c r="BA105" s="175"/>
      <c r="BB105" s="175"/>
      <c r="BC105" s="175"/>
      <c r="BD105" s="175"/>
      <c r="BE105" s="179">
        <f>IF(U105="základní",N105,0)</f>
        <v>0</v>
      </c>
      <c r="BF105" s="179">
        <f>IF(U105="snížená",N105,0)</f>
        <v>0</v>
      </c>
      <c r="BG105" s="179">
        <f>IF(U105="zákl. přenesená",N105,0)</f>
        <v>0</v>
      </c>
      <c r="BH105" s="179">
        <f>IF(U105="sníž. přenesená",N105,0)</f>
        <v>0</v>
      </c>
      <c r="BI105" s="179">
        <f>IF(U105="nulová",N105,0)</f>
        <v>0</v>
      </c>
      <c r="BJ105" s="178" t="s">
        <v>85</v>
      </c>
      <c r="BK105" s="175"/>
      <c r="BL105" s="175"/>
      <c r="BM105" s="175"/>
    </row>
    <row r="106" s="1" customFormat="1" ht="18" customHeight="1">
      <c r="B106" s="170"/>
      <c r="C106" s="171"/>
      <c r="D106" s="132" t="s">
        <v>127</v>
      </c>
      <c r="E106" s="172"/>
      <c r="F106" s="172"/>
      <c r="G106" s="172"/>
      <c r="H106" s="172"/>
      <c r="I106" s="171"/>
      <c r="J106" s="171"/>
      <c r="K106" s="171"/>
      <c r="L106" s="171"/>
      <c r="M106" s="171"/>
      <c r="N106" s="126">
        <f>ROUND(N87*T106,2)</f>
        <v>0</v>
      </c>
      <c r="O106" s="173"/>
      <c r="P106" s="173"/>
      <c r="Q106" s="173"/>
      <c r="R106" s="174"/>
      <c r="S106" s="175"/>
      <c r="T106" s="176"/>
      <c r="U106" s="177" t="s">
        <v>45</v>
      </c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8" t="s">
        <v>126</v>
      </c>
      <c r="AZ106" s="175"/>
      <c r="BA106" s="175"/>
      <c r="BB106" s="175"/>
      <c r="BC106" s="175"/>
      <c r="BD106" s="175"/>
      <c r="BE106" s="179">
        <f>IF(U106="základní",N106,0)</f>
        <v>0</v>
      </c>
      <c r="BF106" s="179">
        <f>IF(U106="snížená",N106,0)</f>
        <v>0</v>
      </c>
      <c r="BG106" s="179">
        <f>IF(U106="zákl. přenesená",N106,0)</f>
        <v>0</v>
      </c>
      <c r="BH106" s="179">
        <f>IF(U106="sníž. přenesená",N106,0)</f>
        <v>0</v>
      </c>
      <c r="BI106" s="179">
        <f>IF(U106="nulová",N106,0)</f>
        <v>0</v>
      </c>
      <c r="BJ106" s="178" t="s">
        <v>85</v>
      </c>
      <c r="BK106" s="175"/>
      <c r="BL106" s="175"/>
      <c r="BM106" s="175"/>
    </row>
    <row r="107" s="1" customFormat="1" ht="18" customHeight="1">
      <c r="B107" s="170"/>
      <c r="C107" s="171"/>
      <c r="D107" s="132" t="s">
        <v>128</v>
      </c>
      <c r="E107" s="172"/>
      <c r="F107" s="172"/>
      <c r="G107" s="172"/>
      <c r="H107" s="172"/>
      <c r="I107" s="171"/>
      <c r="J107" s="171"/>
      <c r="K107" s="171"/>
      <c r="L107" s="171"/>
      <c r="M107" s="171"/>
      <c r="N107" s="126">
        <f>ROUND(N87*T107,2)</f>
        <v>0</v>
      </c>
      <c r="O107" s="173"/>
      <c r="P107" s="173"/>
      <c r="Q107" s="173"/>
      <c r="R107" s="174"/>
      <c r="S107" s="175"/>
      <c r="T107" s="176"/>
      <c r="U107" s="177" t="s">
        <v>45</v>
      </c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8" t="s">
        <v>126</v>
      </c>
      <c r="AZ107" s="175"/>
      <c r="BA107" s="175"/>
      <c r="BB107" s="175"/>
      <c r="BC107" s="175"/>
      <c r="BD107" s="175"/>
      <c r="BE107" s="179">
        <f>IF(U107="základní",N107,0)</f>
        <v>0</v>
      </c>
      <c r="BF107" s="179">
        <f>IF(U107="snížená",N107,0)</f>
        <v>0</v>
      </c>
      <c r="BG107" s="179">
        <f>IF(U107="zákl. přenesená",N107,0)</f>
        <v>0</v>
      </c>
      <c r="BH107" s="179">
        <f>IF(U107="sníž. přenesená",N107,0)</f>
        <v>0</v>
      </c>
      <c r="BI107" s="179">
        <f>IF(U107="nulová",N107,0)</f>
        <v>0</v>
      </c>
      <c r="BJ107" s="178" t="s">
        <v>85</v>
      </c>
      <c r="BK107" s="175"/>
      <c r="BL107" s="175"/>
      <c r="BM107" s="175"/>
    </row>
    <row r="108" s="1" customFormat="1" ht="18" customHeight="1">
      <c r="B108" s="170"/>
      <c r="C108" s="171"/>
      <c r="D108" s="132" t="s">
        <v>129</v>
      </c>
      <c r="E108" s="172"/>
      <c r="F108" s="172"/>
      <c r="G108" s="172"/>
      <c r="H108" s="172"/>
      <c r="I108" s="171"/>
      <c r="J108" s="171"/>
      <c r="K108" s="171"/>
      <c r="L108" s="171"/>
      <c r="M108" s="171"/>
      <c r="N108" s="126">
        <f>ROUND(N87*T108,2)</f>
        <v>0</v>
      </c>
      <c r="O108" s="173"/>
      <c r="P108" s="173"/>
      <c r="Q108" s="173"/>
      <c r="R108" s="174"/>
      <c r="S108" s="175"/>
      <c r="T108" s="176"/>
      <c r="U108" s="177" t="s">
        <v>45</v>
      </c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8" t="s">
        <v>126</v>
      </c>
      <c r="AZ108" s="175"/>
      <c r="BA108" s="175"/>
      <c r="BB108" s="175"/>
      <c r="BC108" s="175"/>
      <c r="BD108" s="175"/>
      <c r="BE108" s="179">
        <f>IF(U108="základní",N108,0)</f>
        <v>0</v>
      </c>
      <c r="BF108" s="179">
        <f>IF(U108="snížená",N108,0)</f>
        <v>0</v>
      </c>
      <c r="BG108" s="179">
        <f>IF(U108="zákl. přenesená",N108,0)</f>
        <v>0</v>
      </c>
      <c r="BH108" s="179">
        <f>IF(U108="sníž. přenesená",N108,0)</f>
        <v>0</v>
      </c>
      <c r="BI108" s="179">
        <f>IF(U108="nulová",N108,0)</f>
        <v>0</v>
      </c>
      <c r="BJ108" s="178" t="s">
        <v>85</v>
      </c>
      <c r="BK108" s="175"/>
      <c r="BL108" s="175"/>
      <c r="BM108" s="175"/>
    </row>
    <row r="109" s="1" customFormat="1" ht="18" customHeight="1">
      <c r="B109" s="170"/>
      <c r="C109" s="171"/>
      <c r="D109" s="132" t="s">
        <v>130</v>
      </c>
      <c r="E109" s="172"/>
      <c r="F109" s="172"/>
      <c r="G109" s="172"/>
      <c r="H109" s="172"/>
      <c r="I109" s="171"/>
      <c r="J109" s="171"/>
      <c r="K109" s="171"/>
      <c r="L109" s="171"/>
      <c r="M109" s="171"/>
      <c r="N109" s="126">
        <f>ROUND(N87*T109,2)</f>
        <v>0</v>
      </c>
      <c r="O109" s="173"/>
      <c r="P109" s="173"/>
      <c r="Q109" s="173"/>
      <c r="R109" s="174"/>
      <c r="S109" s="175"/>
      <c r="T109" s="176"/>
      <c r="U109" s="177" t="s">
        <v>45</v>
      </c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8" t="s">
        <v>126</v>
      </c>
      <c r="AZ109" s="175"/>
      <c r="BA109" s="175"/>
      <c r="BB109" s="175"/>
      <c r="BC109" s="175"/>
      <c r="BD109" s="175"/>
      <c r="BE109" s="179">
        <f>IF(U109="základní",N109,0)</f>
        <v>0</v>
      </c>
      <c r="BF109" s="179">
        <f>IF(U109="snížená",N109,0)</f>
        <v>0</v>
      </c>
      <c r="BG109" s="179">
        <f>IF(U109="zákl. přenesená",N109,0)</f>
        <v>0</v>
      </c>
      <c r="BH109" s="179">
        <f>IF(U109="sníž. přenesená",N109,0)</f>
        <v>0</v>
      </c>
      <c r="BI109" s="179">
        <f>IF(U109="nulová",N109,0)</f>
        <v>0</v>
      </c>
      <c r="BJ109" s="178" t="s">
        <v>85</v>
      </c>
      <c r="BK109" s="175"/>
      <c r="BL109" s="175"/>
      <c r="BM109" s="175"/>
    </row>
    <row r="110" s="1" customFormat="1" ht="18" customHeight="1">
      <c r="B110" s="170"/>
      <c r="C110" s="171"/>
      <c r="D110" s="172" t="s">
        <v>131</v>
      </c>
      <c r="E110" s="171"/>
      <c r="F110" s="171"/>
      <c r="G110" s="171"/>
      <c r="H110" s="171"/>
      <c r="I110" s="171"/>
      <c r="J110" s="171"/>
      <c r="K110" s="171"/>
      <c r="L110" s="171"/>
      <c r="M110" s="171"/>
      <c r="N110" s="126">
        <f>ROUND(N87*T110,2)</f>
        <v>0</v>
      </c>
      <c r="O110" s="173"/>
      <c r="P110" s="173"/>
      <c r="Q110" s="173"/>
      <c r="R110" s="174"/>
      <c r="S110" s="175"/>
      <c r="T110" s="180"/>
      <c r="U110" s="181" t="s">
        <v>45</v>
      </c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8" t="s">
        <v>132</v>
      </c>
      <c r="AZ110" s="175"/>
      <c r="BA110" s="175"/>
      <c r="BB110" s="175"/>
      <c r="BC110" s="175"/>
      <c r="BD110" s="175"/>
      <c r="BE110" s="179">
        <f>IF(U110="základní",N110,0)</f>
        <v>0</v>
      </c>
      <c r="BF110" s="179">
        <f>IF(U110="snížená",N110,0)</f>
        <v>0</v>
      </c>
      <c r="BG110" s="179">
        <f>IF(U110="zákl. přenesená",N110,0)</f>
        <v>0</v>
      </c>
      <c r="BH110" s="179">
        <f>IF(U110="sníž. přenesená",N110,0)</f>
        <v>0</v>
      </c>
      <c r="BI110" s="179">
        <f>IF(U110="nulová",N110,0)</f>
        <v>0</v>
      </c>
      <c r="BJ110" s="178" t="s">
        <v>85</v>
      </c>
      <c r="BK110" s="175"/>
      <c r="BL110" s="175"/>
      <c r="BM110" s="175"/>
    </row>
    <row r="111" s="1" customForma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8"/>
    </row>
    <row r="112" s="1" customFormat="1" ht="29.28" customHeight="1">
      <c r="B112" s="46"/>
      <c r="C112" s="139" t="s">
        <v>95</v>
      </c>
      <c r="D112" s="140"/>
      <c r="E112" s="140"/>
      <c r="F112" s="140"/>
      <c r="G112" s="140"/>
      <c r="H112" s="140"/>
      <c r="I112" s="140"/>
      <c r="J112" s="140"/>
      <c r="K112" s="140"/>
      <c r="L112" s="141">
        <f>ROUND(SUM(N87+N104),2)</f>
        <v>0</v>
      </c>
      <c r="M112" s="141"/>
      <c r="N112" s="141"/>
      <c r="O112" s="141"/>
      <c r="P112" s="141"/>
      <c r="Q112" s="141"/>
      <c r="R112" s="48"/>
    </row>
    <row r="113" s="1" customFormat="1" ht="6.96" customHeight="1"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7"/>
    </row>
    <row r="117" s="1" customFormat="1" ht="6.96" customHeight="1">
      <c r="B117" s="7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80"/>
    </row>
    <row r="118" s="1" customFormat="1" ht="36.96" customHeight="1">
      <c r="B118" s="46"/>
      <c r="C118" s="27" t="s">
        <v>133</v>
      </c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8"/>
    </row>
    <row r="119" s="1" customFormat="1" ht="6.96" customHeight="1"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8"/>
    </row>
    <row r="120" s="1" customFormat="1" ht="36.96" customHeight="1">
      <c r="B120" s="46"/>
      <c r="C120" s="85" t="s">
        <v>19</v>
      </c>
      <c r="D120" s="47"/>
      <c r="E120" s="47"/>
      <c r="F120" s="87" t="str">
        <f>F6</f>
        <v>Opěrná zeď ul. Na Stráni, Psáry</v>
      </c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8"/>
    </row>
    <row r="121" s="1" customFormat="1" ht="6.96" customHeight="1"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8"/>
    </row>
    <row r="122" s="1" customFormat="1" ht="18" customHeight="1">
      <c r="B122" s="46"/>
      <c r="C122" s="38" t="s">
        <v>23</v>
      </c>
      <c r="D122" s="47"/>
      <c r="E122" s="47"/>
      <c r="F122" s="33" t="str">
        <f>F8</f>
        <v>Psáry</v>
      </c>
      <c r="G122" s="47"/>
      <c r="H122" s="47"/>
      <c r="I122" s="47"/>
      <c r="J122" s="47"/>
      <c r="K122" s="38" t="s">
        <v>25</v>
      </c>
      <c r="L122" s="47"/>
      <c r="M122" s="90" t="str">
        <f>IF(O8="","",O8)</f>
        <v>14. 4. 2019</v>
      </c>
      <c r="N122" s="90"/>
      <c r="O122" s="90"/>
      <c r="P122" s="90"/>
      <c r="Q122" s="47"/>
      <c r="R122" s="48"/>
    </row>
    <row r="123" s="1" customFormat="1" ht="6.96" customHeight="1"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8"/>
    </row>
    <row r="124" s="1" customFormat="1">
      <c r="B124" s="46"/>
      <c r="C124" s="38" t="s">
        <v>27</v>
      </c>
      <c r="D124" s="47"/>
      <c r="E124" s="47"/>
      <c r="F124" s="33" t="str">
        <f>E11</f>
        <v>Obec Psáry</v>
      </c>
      <c r="G124" s="47"/>
      <c r="H124" s="47"/>
      <c r="I124" s="47"/>
      <c r="J124" s="47"/>
      <c r="K124" s="38" t="s">
        <v>34</v>
      </c>
      <c r="L124" s="47"/>
      <c r="M124" s="33" t="str">
        <f>E17</f>
        <v>HW PROJEKT s.r.o.</v>
      </c>
      <c r="N124" s="33"/>
      <c r="O124" s="33"/>
      <c r="P124" s="33"/>
      <c r="Q124" s="33"/>
      <c r="R124" s="48"/>
    </row>
    <row r="125" s="1" customFormat="1" ht="14.4" customHeight="1">
      <c r="B125" s="46"/>
      <c r="C125" s="38" t="s">
        <v>32</v>
      </c>
      <c r="D125" s="47"/>
      <c r="E125" s="47"/>
      <c r="F125" s="33" t="str">
        <f>IF(E14="","",E14)</f>
        <v>Vyplň údaj</v>
      </c>
      <c r="G125" s="47"/>
      <c r="H125" s="47"/>
      <c r="I125" s="47"/>
      <c r="J125" s="47"/>
      <c r="K125" s="38" t="s">
        <v>38</v>
      </c>
      <c r="L125" s="47"/>
      <c r="M125" s="33" t="str">
        <f>E20</f>
        <v xml:space="preserve"> </v>
      </c>
      <c r="N125" s="33"/>
      <c r="O125" s="33"/>
      <c r="P125" s="33"/>
      <c r="Q125" s="33"/>
      <c r="R125" s="48"/>
    </row>
    <row r="126" s="1" customFormat="1" ht="10.32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8"/>
    </row>
    <row r="127" s="8" customFormat="1" ht="29.28" customHeight="1">
      <c r="B127" s="182"/>
      <c r="C127" s="183" t="s">
        <v>134</v>
      </c>
      <c r="D127" s="184" t="s">
        <v>135</v>
      </c>
      <c r="E127" s="184" t="s">
        <v>62</v>
      </c>
      <c r="F127" s="184" t="s">
        <v>136</v>
      </c>
      <c r="G127" s="184"/>
      <c r="H127" s="184"/>
      <c r="I127" s="184"/>
      <c r="J127" s="184" t="s">
        <v>137</v>
      </c>
      <c r="K127" s="184" t="s">
        <v>138</v>
      </c>
      <c r="L127" s="184" t="s">
        <v>139</v>
      </c>
      <c r="M127" s="184"/>
      <c r="N127" s="184" t="s">
        <v>106</v>
      </c>
      <c r="O127" s="184"/>
      <c r="P127" s="184"/>
      <c r="Q127" s="185"/>
      <c r="R127" s="186"/>
      <c r="T127" s="100" t="s">
        <v>140</v>
      </c>
      <c r="U127" s="101" t="s">
        <v>44</v>
      </c>
      <c r="V127" s="101" t="s">
        <v>141</v>
      </c>
      <c r="W127" s="101" t="s">
        <v>142</v>
      </c>
      <c r="X127" s="101" t="s">
        <v>143</v>
      </c>
      <c r="Y127" s="101" t="s">
        <v>144</v>
      </c>
      <c r="Z127" s="101" t="s">
        <v>145</v>
      </c>
      <c r="AA127" s="102" t="s">
        <v>146</v>
      </c>
    </row>
    <row r="128" s="1" customFormat="1" ht="29.28" customHeight="1">
      <c r="B128" s="46"/>
      <c r="C128" s="104" t="s">
        <v>103</v>
      </c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187">
        <f>BK128</f>
        <v>0</v>
      </c>
      <c r="O128" s="188"/>
      <c r="P128" s="188"/>
      <c r="Q128" s="188"/>
      <c r="R128" s="48"/>
      <c r="T128" s="103"/>
      <c r="U128" s="67"/>
      <c r="V128" s="67"/>
      <c r="W128" s="189">
        <f>W129+W274+W284</f>
        <v>0</v>
      </c>
      <c r="X128" s="67"/>
      <c r="Y128" s="189">
        <f>Y129+Y274+Y284</f>
        <v>366.95634460000002</v>
      </c>
      <c r="Z128" s="67"/>
      <c r="AA128" s="190">
        <f>AA129+AA274+AA284</f>
        <v>198.210624</v>
      </c>
      <c r="AT128" s="22" t="s">
        <v>79</v>
      </c>
      <c r="AU128" s="22" t="s">
        <v>108</v>
      </c>
      <c r="BK128" s="191">
        <f>BK129+BK274+BK284</f>
        <v>0</v>
      </c>
    </row>
    <row r="129" s="9" customFormat="1" ht="37.44001" customHeight="1">
      <c r="B129" s="192"/>
      <c r="C129" s="193"/>
      <c r="D129" s="194" t="s">
        <v>109</v>
      </c>
      <c r="E129" s="194"/>
      <c r="F129" s="194"/>
      <c r="G129" s="194"/>
      <c r="H129" s="194"/>
      <c r="I129" s="194"/>
      <c r="J129" s="194"/>
      <c r="K129" s="194"/>
      <c r="L129" s="194"/>
      <c r="M129" s="194"/>
      <c r="N129" s="195">
        <f>BK129</f>
        <v>0</v>
      </c>
      <c r="O129" s="162"/>
      <c r="P129" s="162"/>
      <c r="Q129" s="162"/>
      <c r="R129" s="196"/>
      <c r="T129" s="197"/>
      <c r="U129" s="193"/>
      <c r="V129" s="193"/>
      <c r="W129" s="198">
        <f>W130+W184+W220+W235+W240+W244+W265+W272</f>
        <v>0</v>
      </c>
      <c r="X129" s="193"/>
      <c r="Y129" s="198">
        <f>Y130+Y184+Y220+Y235+Y240+Y244+Y265+Y272</f>
        <v>366.95634460000002</v>
      </c>
      <c r="Z129" s="193"/>
      <c r="AA129" s="199">
        <f>AA130+AA184+AA220+AA235+AA240+AA244+AA265+AA272</f>
        <v>198.210624</v>
      </c>
      <c r="AR129" s="200" t="s">
        <v>85</v>
      </c>
      <c r="AT129" s="201" t="s">
        <v>79</v>
      </c>
      <c r="AU129" s="201" t="s">
        <v>80</v>
      </c>
      <c r="AY129" s="200" t="s">
        <v>147</v>
      </c>
      <c r="BK129" s="202">
        <f>BK130+BK184+BK220+BK235+BK240+BK244+BK265+BK272</f>
        <v>0</v>
      </c>
    </row>
    <row r="130" s="9" customFormat="1" ht="19.92" customHeight="1">
      <c r="B130" s="192"/>
      <c r="C130" s="193"/>
      <c r="D130" s="203" t="s">
        <v>110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4">
        <f>BK130</f>
        <v>0</v>
      </c>
      <c r="O130" s="205"/>
      <c r="P130" s="205"/>
      <c r="Q130" s="205"/>
      <c r="R130" s="196"/>
      <c r="T130" s="197"/>
      <c r="U130" s="193"/>
      <c r="V130" s="193"/>
      <c r="W130" s="198">
        <f>SUM(W131:W183)</f>
        <v>0</v>
      </c>
      <c r="X130" s="193"/>
      <c r="Y130" s="198">
        <f>SUM(Y131:Y183)</f>
        <v>0.42164879999999999</v>
      </c>
      <c r="Z130" s="193"/>
      <c r="AA130" s="199">
        <f>SUM(AA131:AA183)</f>
        <v>24.199999999999999</v>
      </c>
      <c r="AR130" s="200" t="s">
        <v>85</v>
      </c>
      <c r="AT130" s="201" t="s">
        <v>79</v>
      </c>
      <c r="AU130" s="201" t="s">
        <v>85</v>
      </c>
      <c r="AY130" s="200" t="s">
        <v>147</v>
      </c>
      <c r="BK130" s="202">
        <f>SUM(BK131:BK183)</f>
        <v>0</v>
      </c>
    </row>
    <row r="131" s="1" customFormat="1" ht="38.25" customHeight="1">
      <c r="B131" s="170"/>
      <c r="C131" s="206" t="s">
        <v>85</v>
      </c>
      <c r="D131" s="206" t="s">
        <v>148</v>
      </c>
      <c r="E131" s="207" t="s">
        <v>149</v>
      </c>
      <c r="F131" s="208" t="s">
        <v>150</v>
      </c>
      <c r="G131" s="208"/>
      <c r="H131" s="208"/>
      <c r="I131" s="208"/>
      <c r="J131" s="209" t="s">
        <v>151</v>
      </c>
      <c r="K131" s="210">
        <v>386</v>
      </c>
      <c r="L131" s="211">
        <v>0</v>
      </c>
      <c r="M131" s="211"/>
      <c r="N131" s="212">
        <f>ROUND(L131*K131,2)</f>
        <v>0</v>
      </c>
      <c r="O131" s="212"/>
      <c r="P131" s="212"/>
      <c r="Q131" s="212"/>
      <c r="R131" s="174"/>
      <c r="T131" s="213" t="s">
        <v>5</v>
      </c>
      <c r="U131" s="56" t="s">
        <v>45</v>
      </c>
      <c r="V131" s="47"/>
      <c r="W131" s="214">
        <f>V131*K131</f>
        <v>0</v>
      </c>
      <c r="X131" s="214">
        <v>0</v>
      </c>
      <c r="Y131" s="214">
        <f>X131*K131</f>
        <v>0</v>
      </c>
      <c r="Z131" s="214">
        <v>0</v>
      </c>
      <c r="AA131" s="215">
        <f>Z131*K131</f>
        <v>0</v>
      </c>
      <c r="AR131" s="22" t="s">
        <v>152</v>
      </c>
      <c r="AT131" s="22" t="s">
        <v>148</v>
      </c>
      <c r="AU131" s="22" t="s">
        <v>101</v>
      </c>
      <c r="AY131" s="22" t="s">
        <v>147</v>
      </c>
      <c r="BE131" s="131">
        <f>IF(U131="základní",N131,0)</f>
        <v>0</v>
      </c>
      <c r="BF131" s="131">
        <f>IF(U131="snížená",N131,0)</f>
        <v>0</v>
      </c>
      <c r="BG131" s="131">
        <f>IF(U131="zákl. přenesená",N131,0)</f>
        <v>0</v>
      </c>
      <c r="BH131" s="131">
        <f>IF(U131="sníž. přenesená",N131,0)</f>
        <v>0</v>
      </c>
      <c r="BI131" s="131">
        <f>IF(U131="nulová",N131,0)</f>
        <v>0</v>
      </c>
      <c r="BJ131" s="22" t="s">
        <v>85</v>
      </c>
      <c r="BK131" s="131">
        <f>ROUND(L131*K131,2)</f>
        <v>0</v>
      </c>
      <c r="BL131" s="22" t="s">
        <v>152</v>
      </c>
      <c r="BM131" s="22" t="s">
        <v>153</v>
      </c>
    </row>
    <row r="132" s="10" customFormat="1" ht="25.5" customHeight="1">
      <c r="B132" s="216"/>
      <c r="C132" s="217"/>
      <c r="D132" s="217"/>
      <c r="E132" s="218" t="s">
        <v>5</v>
      </c>
      <c r="F132" s="219" t="s">
        <v>154</v>
      </c>
      <c r="G132" s="220"/>
      <c r="H132" s="220"/>
      <c r="I132" s="220"/>
      <c r="J132" s="217"/>
      <c r="K132" s="221">
        <v>386</v>
      </c>
      <c r="L132" s="217"/>
      <c r="M132" s="217"/>
      <c r="N132" s="217"/>
      <c r="O132" s="217"/>
      <c r="P132" s="217"/>
      <c r="Q132" s="217"/>
      <c r="R132" s="222"/>
      <c r="T132" s="223"/>
      <c r="U132" s="217"/>
      <c r="V132" s="217"/>
      <c r="W132" s="217"/>
      <c r="X132" s="217"/>
      <c r="Y132" s="217"/>
      <c r="Z132" s="217"/>
      <c r="AA132" s="224"/>
      <c r="AT132" s="225" t="s">
        <v>155</v>
      </c>
      <c r="AU132" s="225" t="s">
        <v>101</v>
      </c>
      <c r="AV132" s="10" t="s">
        <v>101</v>
      </c>
      <c r="AW132" s="10" t="s">
        <v>37</v>
      </c>
      <c r="AX132" s="10" t="s">
        <v>85</v>
      </c>
      <c r="AY132" s="225" t="s">
        <v>147</v>
      </c>
    </row>
    <row r="133" s="1" customFormat="1" ht="25.5" customHeight="1">
      <c r="B133" s="170"/>
      <c r="C133" s="206" t="s">
        <v>101</v>
      </c>
      <c r="D133" s="206" t="s">
        <v>148</v>
      </c>
      <c r="E133" s="207" t="s">
        <v>156</v>
      </c>
      <c r="F133" s="208" t="s">
        <v>157</v>
      </c>
      <c r="G133" s="208"/>
      <c r="H133" s="208"/>
      <c r="I133" s="208"/>
      <c r="J133" s="209" t="s">
        <v>158</v>
      </c>
      <c r="K133" s="210">
        <v>38.600000000000001</v>
      </c>
      <c r="L133" s="211">
        <v>0</v>
      </c>
      <c r="M133" s="211"/>
      <c r="N133" s="212">
        <f>ROUND(L133*K133,2)</f>
        <v>0</v>
      </c>
      <c r="O133" s="212"/>
      <c r="P133" s="212"/>
      <c r="Q133" s="212"/>
      <c r="R133" s="174"/>
      <c r="T133" s="213" t="s">
        <v>5</v>
      </c>
      <c r="U133" s="56" t="s">
        <v>45</v>
      </c>
      <c r="V133" s="47"/>
      <c r="W133" s="214">
        <f>V133*K133</f>
        <v>0</v>
      </c>
      <c r="X133" s="214">
        <v>0</v>
      </c>
      <c r="Y133" s="214">
        <f>X133*K133</f>
        <v>0</v>
      </c>
      <c r="Z133" s="214">
        <v>0</v>
      </c>
      <c r="AA133" s="215">
        <f>Z133*K133</f>
        <v>0</v>
      </c>
      <c r="AR133" s="22" t="s">
        <v>152</v>
      </c>
      <c r="AT133" s="22" t="s">
        <v>148</v>
      </c>
      <c r="AU133" s="22" t="s">
        <v>101</v>
      </c>
      <c r="AY133" s="22" t="s">
        <v>147</v>
      </c>
      <c r="BE133" s="131">
        <f>IF(U133="základní",N133,0)</f>
        <v>0</v>
      </c>
      <c r="BF133" s="131">
        <f>IF(U133="snížená",N133,0)</f>
        <v>0</v>
      </c>
      <c r="BG133" s="131">
        <f>IF(U133="zákl. přenesená",N133,0)</f>
        <v>0</v>
      </c>
      <c r="BH133" s="131">
        <f>IF(U133="sníž. přenesená",N133,0)</f>
        <v>0</v>
      </c>
      <c r="BI133" s="131">
        <f>IF(U133="nulová",N133,0)</f>
        <v>0</v>
      </c>
      <c r="BJ133" s="22" t="s">
        <v>85</v>
      </c>
      <c r="BK133" s="131">
        <f>ROUND(L133*K133,2)</f>
        <v>0</v>
      </c>
      <c r="BL133" s="22" t="s">
        <v>152</v>
      </c>
      <c r="BM133" s="22" t="s">
        <v>159</v>
      </c>
    </row>
    <row r="134" s="10" customFormat="1" ht="16.5" customHeight="1">
      <c r="B134" s="216"/>
      <c r="C134" s="217"/>
      <c r="D134" s="217"/>
      <c r="E134" s="218" t="s">
        <v>5</v>
      </c>
      <c r="F134" s="219" t="s">
        <v>160</v>
      </c>
      <c r="G134" s="220"/>
      <c r="H134" s="220"/>
      <c r="I134" s="220"/>
      <c r="J134" s="217"/>
      <c r="K134" s="221">
        <v>38.600000000000001</v>
      </c>
      <c r="L134" s="217"/>
      <c r="M134" s="217"/>
      <c r="N134" s="217"/>
      <c r="O134" s="217"/>
      <c r="P134" s="217"/>
      <c r="Q134" s="217"/>
      <c r="R134" s="222"/>
      <c r="T134" s="223"/>
      <c r="U134" s="217"/>
      <c r="V134" s="217"/>
      <c r="W134" s="217"/>
      <c r="X134" s="217"/>
      <c r="Y134" s="217"/>
      <c r="Z134" s="217"/>
      <c r="AA134" s="224"/>
      <c r="AT134" s="225" t="s">
        <v>155</v>
      </c>
      <c r="AU134" s="225" t="s">
        <v>101</v>
      </c>
      <c r="AV134" s="10" t="s">
        <v>101</v>
      </c>
      <c r="AW134" s="10" t="s">
        <v>37</v>
      </c>
      <c r="AX134" s="10" t="s">
        <v>85</v>
      </c>
      <c r="AY134" s="225" t="s">
        <v>147</v>
      </c>
    </row>
    <row r="135" s="1" customFormat="1" ht="25.5" customHeight="1">
      <c r="B135" s="170"/>
      <c r="C135" s="206" t="s">
        <v>161</v>
      </c>
      <c r="D135" s="206" t="s">
        <v>148</v>
      </c>
      <c r="E135" s="207" t="s">
        <v>162</v>
      </c>
      <c r="F135" s="208" t="s">
        <v>163</v>
      </c>
      <c r="G135" s="208"/>
      <c r="H135" s="208"/>
      <c r="I135" s="208"/>
      <c r="J135" s="209" t="s">
        <v>151</v>
      </c>
      <c r="K135" s="210">
        <v>110</v>
      </c>
      <c r="L135" s="211">
        <v>0</v>
      </c>
      <c r="M135" s="211"/>
      <c r="N135" s="212">
        <f>ROUND(L135*K135,2)</f>
        <v>0</v>
      </c>
      <c r="O135" s="212"/>
      <c r="P135" s="212"/>
      <c r="Q135" s="212"/>
      <c r="R135" s="174"/>
      <c r="T135" s="213" t="s">
        <v>5</v>
      </c>
      <c r="U135" s="56" t="s">
        <v>45</v>
      </c>
      <c r="V135" s="47"/>
      <c r="W135" s="214">
        <f>V135*K135</f>
        <v>0</v>
      </c>
      <c r="X135" s="214">
        <v>0</v>
      </c>
      <c r="Y135" s="214">
        <f>X135*K135</f>
        <v>0</v>
      </c>
      <c r="Z135" s="214">
        <v>0.22</v>
      </c>
      <c r="AA135" s="215">
        <f>Z135*K135</f>
        <v>24.199999999999999</v>
      </c>
      <c r="AR135" s="22" t="s">
        <v>152</v>
      </c>
      <c r="AT135" s="22" t="s">
        <v>148</v>
      </c>
      <c r="AU135" s="22" t="s">
        <v>101</v>
      </c>
      <c r="AY135" s="22" t="s">
        <v>147</v>
      </c>
      <c r="BE135" s="131">
        <f>IF(U135="základní",N135,0)</f>
        <v>0</v>
      </c>
      <c r="BF135" s="131">
        <f>IF(U135="snížená",N135,0)</f>
        <v>0</v>
      </c>
      <c r="BG135" s="131">
        <f>IF(U135="zákl. přenesená",N135,0)</f>
        <v>0</v>
      </c>
      <c r="BH135" s="131">
        <f>IF(U135="sníž. přenesená",N135,0)</f>
        <v>0</v>
      </c>
      <c r="BI135" s="131">
        <f>IF(U135="nulová",N135,0)</f>
        <v>0</v>
      </c>
      <c r="BJ135" s="22" t="s">
        <v>85</v>
      </c>
      <c r="BK135" s="131">
        <f>ROUND(L135*K135,2)</f>
        <v>0</v>
      </c>
      <c r="BL135" s="22" t="s">
        <v>152</v>
      </c>
      <c r="BM135" s="22" t="s">
        <v>164</v>
      </c>
    </row>
    <row r="136" s="10" customFormat="1" ht="16.5" customHeight="1">
      <c r="B136" s="216"/>
      <c r="C136" s="217"/>
      <c r="D136" s="217"/>
      <c r="E136" s="218" t="s">
        <v>5</v>
      </c>
      <c r="F136" s="219" t="s">
        <v>165</v>
      </c>
      <c r="G136" s="220"/>
      <c r="H136" s="220"/>
      <c r="I136" s="220"/>
      <c r="J136" s="217"/>
      <c r="K136" s="221">
        <v>110</v>
      </c>
      <c r="L136" s="217"/>
      <c r="M136" s="217"/>
      <c r="N136" s="217"/>
      <c r="O136" s="217"/>
      <c r="P136" s="217"/>
      <c r="Q136" s="217"/>
      <c r="R136" s="222"/>
      <c r="T136" s="223"/>
      <c r="U136" s="217"/>
      <c r="V136" s="217"/>
      <c r="W136" s="217"/>
      <c r="X136" s="217"/>
      <c r="Y136" s="217"/>
      <c r="Z136" s="217"/>
      <c r="AA136" s="224"/>
      <c r="AT136" s="225" t="s">
        <v>155</v>
      </c>
      <c r="AU136" s="225" t="s">
        <v>101</v>
      </c>
      <c r="AV136" s="10" t="s">
        <v>101</v>
      </c>
      <c r="AW136" s="10" t="s">
        <v>37</v>
      </c>
      <c r="AX136" s="10" t="s">
        <v>85</v>
      </c>
      <c r="AY136" s="225" t="s">
        <v>147</v>
      </c>
    </row>
    <row r="137" s="1" customFormat="1" ht="25.5" customHeight="1">
      <c r="B137" s="170"/>
      <c r="C137" s="206" t="s">
        <v>152</v>
      </c>
      <c r="D137" s="206" t="s">
        <v>148</v>
      </c>
      <c r="E137" s="207" t="s">
        <v>166</v>
      </c>
      <c r="F137" s="208" t="s">
        <v>167</v>
      </c>
      <c r="G137" s="208"/>
      <c r="H137" s="208"/>
      <c r="I137" s="208"/>
      <c r="J137" s="209" t="s">
        <v>158</v>
      </c>
      <c r="K137" s="210">
        <v>244.79400000000001</v>
      </c>
      <c r="L137" s="211">
        <v>0</v>
      </c>
      <c r="M137" s="211"/>
      <c r="N137" s="212">
        <f>ROUND(L137*K137,2)</f>
        <v>0</v>
      </c>
      <c r="O137" s="212"/>
      <c r="P137" s="212"/>
      <c r="Q137" s="212"/>
      <c r="R137" s="174"/>
      <c r="T137" s="213" t="s">
        <v>5</v>
      </c>
      <c r="U137" s="56" t="s">
        <v>45</v>
      </c>
      <c r="V137" s="47"/>
      <c r="W137" s="214">
        <f>V137*K137</f>
        <v>0</v>
      </c>
      <c r="X137" s="214">
        <v>0</v>
      </c>
      <c r="Y137" s="214">
        <f>X137*K137</f>
        <v>0</v>
      </c>
      <c r="Z137" s="214">
        <v>0</v>
      </c>
      <c r="AA137" s="215">
        <f>Z137*K137</f>
        <v>0</v>
      </c>
      <c r="AR137" s="22" t="s">
        <v>152</v>
      </c>
      <c r="AT137" s="22" t="s">
        <v>148</v>
      </c>
      <c r="AU137" s="22" t="s">
        <v>101</v>
      </c>
      <c r="AY137" s="22" t="s">
        <v>147</v>
      </c>
      <c r="BE137" s="131">
        <f>IF(U137="základní",N137,0)</f>
        <v>0</v>
      </c>
      <c r="BF137" s="131">
        <f>IF(U137="snížená",N137,0)</f>
        <v>0</v>
      </c>
      <c r="BG137" s="131">
        <f>IF(U137="zákl. přenesená",N137,0)</f>
        <v>0</v>
      </c>
      <c r="BH137" s="131">
        <f>IF(U137="sníž. přenesená",N137,0)</f>
        <v>0</v>
      </c>
      <c r="BI137" s="131">
        <f>IF(U137="nulová",N137,0)</f>
        <v>0</v>
      </c>
      <c r="BJ137" s="22" t="s">
        <v>85</v>
      </c>
      <c r="BK137" s="131">
        <f>ROUND(L137*K137,2)</f>
        <v>0</v>
      </c>
      <c r="BL137" s="22" t="s">
        <v>152</v>
      </c>
      <c r="BM137" s="22" t="s">
        <v>168</v>
      </c>
    </row>
    <row r="138" s="10" customFormat="1" ht="16.5" customHeight="1">
      <c r="B138" s="216"/>
      <c r="C138" s="217"/>
      <c r="D138" s="217"/>
      <c r="E138" s="218" t="s">
        <v>5</v>
      </c>
      <c r="F138" s="219" t="s">
        <v>169</v>
      </c>
      <c r="G138" s="220"/>
      <c r="H138" s="220"/>
      <c r="I138" s="220"/>
      <c r="J138" s="217"/>
      <c r="K138" s="221">
        <v>278.10000000000002</v>
      </c>
      <c r="L138" s="217"/>
      <c r="M138" s="217"/>
      <c r="N138" s="217"/>
      <c r="O138" s="217"/>
      <c r="P138" s="217"/>
      <c r="Q138" s="217"/>
      <c r="R138" s="222"/>
      <c r="T138" s="223"/>
      <c r="U138" s="217"/>
      <c r="V138" s="217"/>
      <c r="W138" s="217"/>
      <c r="X138" s="217"/>
      <c r="Y138" s="217"/>
      <c r="Z138" s="217"/>
      <c r="AA138" s="224"/>
      <c r="AT138" s="225" t="s">
        <v>155</v>
      </c>
      <c r="AU138" s="225" t="s">
        <v>101</v>
      </c>
      <c r="AV138" s="10" t="s">
        <v>101</v>
      </c>
      <c r="AW138" s="10" t="s">
        <v>37</v>
      </c>
      <c r="AX138" s="10" t="s">
        <v>80</v>
      </c>
      <c r="AY138" s="225" t="s">
        <v>147</v>
      </c>
    </row>
    <row r="139" s="10" customFormat="1" ht="16.5" customHeight="1">
      <c r="B139" s="216"/>
      <c r="C139" s="217"/>
      <c r="D139" s="217"/>
      <c r="E139" s="218" t="s">
        <v>5</v>
      </c>
      <c r="F139" s="226" t="s">
        <v>170</v>
      </c>
      <c r="G139" s="217"/>
      <c r="H139" s="217"/>
      <c r="I139" s="217"/>
      <c r="J139" s="217"/>
      <c r="K139" s="221">
        <v>-33.305999999999997</v>
      </c>
      <c r="L139" s="217"/>
      <c r="M139" s="217"/>
      <c r="N139" s="217"/>
      <c r="O139" s="217"/>
      <c r="P139" s="217"/>
      <c r="Q139" s="217"/>
      <c r="R139" s="222"/>
      <c r="T139" s="223"/>
      <c r="U139" s="217"/>
      <c r="V139" s="217"/>
      <c r="W139" s="217"/>
      <c r="X139" s="217"/>
      <c r="Y139" s="217"/>
      <c r="Z139" s="217"/>
      <c r="AA139" s="224"/>
      <c r="AT139" s="225" t="s">
        <v>155</v>
      </c>
      <c r="AU139" s="225" t="s">
        <v>101</v>
      </c>
      <c r="AV139" s="10" t="s">
        <v>101</v>
      </c>
      <c r="AW139" s="10" t="s">
        <v>37</v>
      </c>
      <c r="AX139" s="10" t="s">
        <v>80</v>
      </c>
      <c r="AY139" s="225" t="s">
        <v>147</v>
      </c>
    </row>
    <row r="140" s="11" customFormat="1" ht="16.5" customHeight="1">
      <c r="B140" s="227"/>
      <c r="C140" s="228"/>
      <c r="D140" s="228"/>
      <c r="E140" s="229" t="s">
        <v>5</v>
      </c>
      <c r="F140" s="230" t="s">
        <v>171</v>
      </c>
      <c r="G140" s="228"/>
      <c r="H140" s="228"/>
      <c r="I140" s="228"/>
      <c r="J140" s="228"/>
      <c r="K140" s="231">
        <v>244.79400000000001</v>
      </c>
      <c r="L140" s="228"/>
      <c r="M140" s="228"/>
      <c r="N140" s="228"/>
      <c r="O140" s="228"/>
      <c r="P140" s="228"/>
      <c r="Q140" s="228"/>
      <c r="R140" s="232"/>
      <c r="T140" s="233"/>
      <c r="U140" s="228"/>
      <c r="V140" s="228"/>
      <c r="W140" s="228"/>
      <c r="X140" s="228"/>
      <c r="Y140" s="228"/>
      <c r="Z140" s="228"/>
      <c r="AA140" s="234"/>
      <c r="AT140" s="235" t="s">
        <v>155</v>
      </c>
      <c r="AU140" s="235" t="s">
        <v>101</v>
      </c>
      <c r="AV140" s="11" t="s">
        <v>152</v>
      </c>
      <c r="AW140" s="11" t="s">
        <v>37</v>
      </c>
      <c r="AX140" s="11" t="s">
        <v>85</v>
      </c>
      <c r="AY140" s="235" t="s">
        <v>147</v>
      </c>
    </row>
    <row r="141" s="1" customFormat="1" ht="25.5" customHeight="1">
      <c r="B141" s="170"/>
      <c r="C141" s="206" t="s">
        <v>172</v>
      </c>
      <c r="D141" s="206" t="s">
        <v>148</v>
      </c>
      <c r="E141" s="207" t="s">
        <v>173</v>
      </c>
      <c r="F141" s="208" t="s">
        <v>174</v>
      </c>
      <c r="G141" s="208"/>
      <c r="H141" s="208"/>
      <c r="I141" s="208"/>
      <c r="J141" s="209" t="s">
        <v>158</v>
      </c>
      <c r="K141" s="210">
        <v>122.39700000000001</v>
      </c>
      <c r="L141" s="211">
        <v>0</v>
      </c>
      <c r="M141" s="211"/>
      <c r="N141" s="212">
        <f>ROUND(L141*K141,2)</f>
        <v>0</v>
      </c>
      <c r="O141" s="212"/>
      <c r="P141" s="212"/>
      <c r="Q141" s="212"/>
      <c r="R141" s="174"/>
      <c r="T141" s="213" t="s">
        <v>5</v>
      </c>
      <c r="U141" s="56" t="s">
        <v>45</v>
      </c>
      <c r="V141" s="47"/>
      <c r="W141" s="214">
        <f>V141*K141</f>
        <v>0</v>
      </c>
      <c r="X141" s="214">
        <v>0</v>
      </c>
      <c r="Y141" s="214">
        <f>X141*K141</f>
        <v>0</v>
      </c>
      <c r="Z141" s="214">
        <v>0</v>
      </c>
      <c r="AA141" s="215">
        <f>Z141*K141</f>
        <v>0</v>
      </c>
      <c r="AR141" s="22" t="s">
        <v>152</v>
      </c>
      <c r="AT141" s="22" t="s">
        <v>148</v>
      </c>
      <c r="AU141" s="22" t="s">
        <v>101</v>
      </c>
      <c r="AY141" s="22" t="s">
        <v>147</v>
      </c>
      <c r="BE141" s="131">
        <f>IF(U141="základní",N141,0)</f>
        <v>0</v>
      </c>
      <c r="BF141" s="131">
        <f>IF(U141="snížená",N141,0)</f>
        <v>0</v>
      </c>
      <c r="BG141" s="131">
        <f>IF(U141="zákl. přenesená",N141,0)</f>
        <v>0</v>
      </c>
      <c r="BH141" s="131">
        <f>IF(U141="sníž. přenesená",N141,0)</f>
        <v>0</v>
      </c>
      <c r="BI141" s="131">
        <f>IF(U141="nulová",N141,0)</f>
        <v>0</v>
      </c>
      <c r="BJ141" s="22" t="s">
        <v>85</v>
      </c>
      <c r="BK141" s="131">
        <f>ROUND(L141*K141,2)</f>
        <v>0</v>
      </c>
      <c r="BL141" s="22" t="s">
        <v>152</v>
      </c>
      <c r="BM141" s="22" t="s">
        <v>175</v>
      </c>
    </row>
    <row r="142" s="10" customFormat="1" ht="16.5" customHeight="1">
      <c r="B142" s="216"/>
      <c r="C142" s="217"/>
      <c r="D142" s="217"/>
      <c r="E142" s="218" t="s">
        <v>5</v>
      </c>
      <c r="F142" s="219" t="s">
        <v>176</v>
      </c>
      <c r="G142" s="220"/>
      <c r="H142" s="220"/>
      <c r="I142" s="220"/>
      <c r="J142" s="217"/>
      <c r="K142" s="221">
        <v>122.39700000000001</v>
      </c>
      <c r="L142" s="217"/>
      <c r="M142" s="217"/>
      <c r="N142" s="217"/>
      <c r="O142" s="217"/>
      <c r="P142" s="217"/>
      <c r="Q142" s="217"/>
      <c r="R142" s="222"/>
      <c r="T142" s="223"/>
      <c r="U142" s="217"/>
      <c r="V142" s="217"/>
      <c r="W142" s="217"/>
      <c r="X142" s="217"/>
      <c r="Y142" s="217"/>
      <c r="Z142" s="217"/>
      <c r="AA142" s="224"/>
      <c r="AT142" s="225" t="s">
        <v>155</v>
      </c>
      <c r="AU142" s="225" t="s">
        <v>101</v>
      </c>
      <c r="AV142" s="10" t="s">
        <v>101</v>
      </c>
      <c r="AW142" s="10" t="s">
        <v>37</v>
      </c>
      <c r="AX142" s="10" t="s">
        <v>85</v>
      </c>
      <c r="AY142" s="225" t="s">
        <v>147</v>
      </c>
    </row>
    <row r="143" s="1" customFormat="1" ht="25.5" customHeight="1">
      <c r="B143" s="170"/>
      <c r="C143" s="206" t="s">
        <v>177</v>
      </c>
      <c r="D143" s="206" t="s">
        <v>148</v>
      </c>
      <c r="E143" s="207" t="s">
        <v>178</v>
      </c>
      <c r="F143" s="208" t="s">
        <v>179</v>
      </c>
      <c r="G143" s="208"/>
      <c r="H143" s="208"/>
      <c r="I143" s="208"/>
      <c r="J143" s="209" t="s">
        <v>158</v>
      </c>
      <c r="K143" s="210">
        <v>100</v>
      </c>
      <c r="L143" s="211">
        <v>0</v>
      </c>
      <c r="M143" s="211"/>
      <c r="N143" s="212">
        <f>ROUND(L143*K143,2)</f>
        <v>0</v>
      </c>
      <c r="O143" s="212"/>
      <c r="P143" s="212"/>
      <c r="Q143" s="212"/>
      <c r="R143" s="174"/>
      <c r="T143" s="213" t="s">
        <v>5</v>
      </c>
      <c r="U143" s="56" t="s">
        <v>45</v>
      </c>
      <c r="V143" s="47"/>
      <c r="W143" s="214">
        <f>V143*K143</f>
        <v>0</v>
      </c>
      <c r="X143" s="214">
        <v>0</v>
      </c>
      <c r="Y143" s="214">
        <f>X143*K143</f>
        <v>0</v>
      </c>
      <c r="Z143" s="214">
        <v>0</v>
      </c>
      <c r="AA143" s="215">
        <f>Z143*K143</f>
        <v>0</v>
      </c>
      <c r="AR143" s="22" t="s">
        <v>152</v>
      </c>
      <c r="AT143" s="22" t="s">
        <v>148</v>
      </c>
      <c r="AU143" s="22" t="s">
        <v>101</v>
      </c>
      <c r="AY143" s="22" t="s">
        <v>147</v>
      </c>
      <c r="BE143" s="131">
        <f>IF(U143="základní",N143,0)</f>
        <v>0</v>
      </c>
      <c r="BF143" s="131">
        <f>IF(U143="snížená",N143,0)</f>
        <v>0</v>
      </c>
      <c r="BG143" s="131">
        <f>IF(U143="zákl. přenesená",N143,0)</f>
        <v>0</v>
      </c>
      <c r="BH143" s="131">
        <f>IF(U143="sníž. přenesená",N143,0)</f>
        <v>0</v>
      </c>
      <c r="BI143" s="131">
        <f>IF(U143="nulová",N143,0)</f>
        <v>0</v>
      </c>
      <c r="BJ143" s="22" t="s">
        <v>85</v>
      </c>
      <c r="BK143" s="131">
        <f>ROUND(L143*K143,2)</f>
        <v>0</v>
      </c>
      <c r="BL143" s="22" t="s">
        <v>152</v>
      </c>
      <c r="BM143" s="22" t="s">
        <v>180</v>
      </c>
    </row>
    <row r="144" s="10" customFormat="1" ht="16.5" customHeight="1">
      <c r="B144" s="216"/>
      <c r="C144" s="217"/>
      <c r="D144" s="217"/>
      <c r="E144" s="218" t="s">
        <v>5</v>
      </c>
      <c r="F144" s="219" t="s">
        <v>181</v>
      </c>
      <c r="G144" s="220"/>
      <c r="H144" s="220"/>
      <c r="I144" s="220"/>
      <c r="J144" s="217"/>
      <c r="K144" s="221">
        <v>100</v>
      </c>
      <c r="L144" s="217"/>
      <c r="M144" s="217"/>
      <c r="N144" s="217"/>
      <c r="O144" s="217"/>
      <c r="P144" s="217"/>
      <c r="Q144" s="217"/>
      <c r="R144" s="222"/>
      <c r="T144" s="223"/>
      <c r="U144" s="217"/>
      <c r="V144" s="217"/>
      <c r="W144" s="217"/>
      <c r="X144" s="217"/>
      <c r="Y144" s="217"/>
      <c r="Z144" s="217"/>
      <c r="AA144" s="224"/>
      <c r="AT144" s="225" t="s">
        <v>155</v>
      </c>
      <c r="AU144" s="225" t="s">
        <v>101</v>
      </c>
      <c r="AV144" s="10" t="s">
        <v>101</v>
      </c>
      <c r="AW144" s="10" t="s">
        <v>37</v>
      </c>
      <c r="AX144" s="10" t="s">
        <v>85</v>
      </c>
      <c r="AY144" s="225" t="s">
        <v>147</v>
      </c>
    </row>
    <row r="145" s="1" customFormat="1" ht="25.5" customHeight="1">
      <c r="B145" s="170"/>
      <c r="C145" s="206" t="s">
        <v>182</v>
      </c>
      <c r="D145" s="206" t="s">
        <v>148</v>
      </c>
      <c r="E145" s="207" t="s">
        <v>183</v>
      </c>
      <c r="F145" s="208" t="s">
        <v>184</v>
      </c>
      <c r="G145" s="208"/>
      <c r="H145" s="208"/>
      <c r="I145" s="208"/>
      <c r="J145" s="209" t="s">
        <v>158</v>
      </c>
      <c r="K145" s="210">
        <v>198.243</v>
      </c>
      <c r="L145" s="211">
        <v>0</v>
      </c>
      <c r="M145" s="211"/>
      <c r="N145" s="212">
        <f>ROUND(L145*K145,2)</f>
        <v>0</v>
      </c>
      <c r="O145" s="212"/>
      <c r="P145" s="212"/>
      <c r="Q145" s="212"/>
      <c r="R145" s="174"/>
      <c r="T145" s="213" t="s">
        <v>5</v>
      </c>
      <c r="U145" s="56" t="s">
        <v>45</v>
      </c>
      <c r="V145" s="47"/>
      <c r="W145" s="214">
        <f>V145*K145</f>
        <v>0</v>
      </c>
      <c r="X145" s="214">
        <v>0</v>
      </c>
      <c r="Y145" s="214">
        <f>X145*K145</f>
        <v>0</v>
      </c>
      <c r="Z145" s="214">
        <v>0</v>
      </c>
      <c r="AA145" s="215">
        <f>Z145*K145</f>
        <v>0</v>
      </c>
      <c r="AR145" s="22" t="s">
        <v>152</v>
      </c>
      <c r="AT145" s="22" t="s">
        <v>148</v>
      </c>
      <c r="AU145" s="22" t="s">
        <v>101</v>
      </c>
      <c r="AY145" s="22" t="s">
        <v>147</v>
      </c>
      <c r="BE145" s="131">
        <f>IF(U145="základní",N145,0)</f>
        <v>0</v>
      </c>
      <c r="BF145" s="131">
        <f>IF(U145="snížená",N145,0)</f>
        <v>0</v>
      </c>
      <c r="BG145" s="131">
        <f>IF(U145="zákl. přenesená",N145,0)</f>
        <v>0</v>
      </c>
      <c r="BH145" s="131">
        <f>IF(U145="sníž. přenesená",N145,0)</f>
        <v>0</v>
      </c>
      <c r="BI145" s="131">
        <f>IF(U145="nulová",N145,0)</f>
        <v>0</v>
      </c>
      <c r="BJ145" s="22" t="s">
        <v>85</v>
      </c>
      <c r="BK145" s="131">
        <f>ROUND(L145*K145,2)</f>
        <v>0</v>
      </c>
      <c r="BL145" s="22" t="s">
        <v>152</v>
      </c>
      <c r="BM145" s="22" t="s">
        <v>185</v>
      </c>
    </row>
    <row r="146" s="10" customFormat="1" ht="16.5" customHeight="1">
      <c r="B146" s="216"/>
      <c r="C146" s="217"/>
      <c r="D146" s="217"/>
      <c r="E146" s="218" t="s">
        <v>5</v>
      </c>
      <c r="F146" s="219" t="s">
        <v>186</v>
      </c>
      <c r="G146" s="220"/>
      <c r="H146" s="220"/>
      <c r="I146" s="220"/>
      <c r="J146" s="217"/>
      <c r="K146" s="221">
        <v>247</v>
      </c>
      <c r="L146" s="217"/>
      <c r="M146" s="217"/>
      <c r="N146" s="217"/>
      <c r="O146" s="217"/>
      <c r="P146" s="217"/>
      <c r="Q146" s="217"/>
      <c r="R146" s="222"/>
      <c r="T146" s="223"/>
      <c r="U146" s="217"/>
      <c r="V146" s="217"/>
      <c r="W146" s="217"/>
      <c r="X146" s="217"/>
      <c r="Y146" s="217"/>
      <c r="Z146" s="217"/>
      <c r="AA146" s="224"/>
      <c r="AT146" s="225" t="s">
        <v>155</v>
      </c>
      <c r="AU146" s="225" t="s">
        <v>101</v>
      </c>
      <c r="AV146" s="10" t="s">
        <v>101</v>
      </c>
      <c r="AW146" s="10" t="s">
        <v>37</v>
      </c>
      <c r="AX146" s="10" t="s">
        <v>80</v>
      </c>
      <c r="AY146" s="225" t="s">
        <v>147</v>
      </c>
    </row>
    <row r="147" s="10" customFormat="1" ht="16.5" customHeight="1">
      <c r="B147" s="216"/>
      <c r="C147" s="217"/>
      <c r="D147" s="217"/>
      <c r="E147" s="218" t="s">
        <v>5</v>
      </c>
      <c r="F147" s="226" t="s">
        <v>187</v>
      </c>
      <c r="G147" s="217"/>
      <c r="H147" s="217"/>
      <c r="I147" s="217"/>
      <c r="J147" s="217"/>
      <c r="K147" s="221">
        <v>-48.756999999999998</v>
      </c>
      <c r="L147" s="217"/>
      <c r="M147" s="217"/>
      <c r="N147" s="217"/>
      <c r="O147" s="217"/>
      <c r="P147" s="217"/>
      <c r="Q147" s="217"/>
      <c r="R147" s="222"/>
      <c r="T147" s="223"/>
      <c r="U147" s="217"/>
      <c r="V147" s="217"/>
      <c r="W147" s="217"/>
      <c r="X147" s="217"/>
      <c r="Y147" s="217"/>
      <c r="Z147" s="217"/>
      <c r="AA147" s="224"/>
      <c r="AT147" s="225" t="s">
        <v>155</v>
      </c>
      <c r="AU147" s="225" t="s">
        <v>101</v>
      </c>
      <c r="AV147" s="10" t="s">
        <v>101</v>
      </c>
      <c r="AW147" s="10" t="s">
        <v>37</v>
      </c>
      <c r="AX147" s="10" t="s">
        <v>80</v>
      </c>
      <c r="AY147" s="225" t="s">
        <v>147</v>
      </c>
    </row>
    <row r="148" s="11" customFormat="1" ht="16.5" customHeight="1">
      <c r="B148" s="227"/>
      <c r="C148" s="228"/>
      <c r="D148" s="228"/>
      <c r="E148" s="229" t="s">
        <v>5</v>
      </c>
      <c r="F148" s="230" t="s">
        <v>171</v>
      </c>
      <c r="G148" s="228"/>
      <c r="H148" s="228"/>
      <c r="I148" s="228"/>
      <c r="J148" s="228"/>
      <c r="K148" s="231">
        <v>198.243</v>
      </c>
      <c r="L148" s="228"/>
      <c r="M148" s="228"/>
      <c r="N148" s="228"/>
      <c r="O148" s="228"/>
      <c r="P148" s="228"/>
      <c r="Q148" s="228"/>
      <c r="R148" s="232"/>
      <c r="T148" s="233"/>
      <c r="U148" s="228"/>
      <c r="V148" s="228"/>
      <c r="W148" s="228"/>
      <c r="X148" s="228"/>
      <c r="Y148" s="228"/>
      <c r="Z148" s="228"/>
      <c r="AA148" s="234"/>
      <c r="AT148" s="235" t="s">
        <v>155</v>
      </c>
      <c r="AU148" s="235" t="s">
        <v>101</v>
      </c>
      <c r="AV148" s="11" t="s">
        <v>152</v>
      </c>
      <c r="AW148" s="11" t="s">
        <v>37</v>
      </c>
      <c r="AX148" s="11" t="s">
        <v>85</v>
      </c>
      <c r="AY148" s="235" t="s">
        <v>147</v>
      </c>
    </row>
    <row r="149" s="1" customFormat="1" ht="25.5" customHeight="1">
      <c r="B149" s="170"/>
      <c r="C149" s="206" t="s">
        <v>188</v>
      </c>
      <c r="D149" s="206" t="s">
        <v>148</v>
      </c>
      <c r="E149" s="207" t="s">
        <v>189</v>
      </c>
      <c r="F149" s="208" t="s">
        <v>190</v>
      </c>
      <c r="G149" s="208"/>
      <c r="H149" s="208"/>
      <c r="I149" s="208"/>
      <c r="J149" s="209" t="s">
        <v>158</v>
      </c>
      <c r="K149" s="210">
        <v>99.122</v>
      </c>
      <c r="L149" s="211">
        <v>0</v>
      </c>
      <c r="M149" s="211"/>
      <c r="N149" s="212">
        <f>ROUND(L149*K149,2)</f>
        <v>0</v>
      </c>
      <c r="O149" s="212"/>
      <c r="P149" s="212"/>
      <c r="Q149" s="212"/>
      <c r="R149" s="174"/>
      <c r="T149" s="213" t="s">
        <v>5</v>
      </c>
      <c r="U149" s="56" t="s">
        <v>45</v>
      </c>
      <c r="V149" s="47"/>
      <c r="W149" s="214">
        <f>V149*K149</f>
        <v>0</v>
      </c>
      <c r="X149" s="214">
        <v>0</v>
      </c>
      <c r="Y149" s="214">
        <f>X149*K149</f>
        <v>0</v>
      </c>
      <c r="Z149" s="214">
        <v>0</v>
      </c>
      <c r="AA149" s="215">
        <f>Z149*K149</f>
        <v>0</v>
      </c>
      <c r="AR149" s="22" t="s">
        <v>152</v>
      </c>
      <c r="AT149" s="22" t="s">
        <v>148</v>
      </c>
      <c r="AU149" s="22" t="s">
        <v>101</v>
      </c>
      <c r="AY149" s="22" t="s">
        <v>147</v>
      </c>
      <c r="BE149" s="131">
        <f>IF(U149="základní",N149,0)</f>
        <v>0</v>
      </c>
      <c r="BF149" s="131">
        <f>IF(U149="snížená",N149,0)</f>
        <v>0</v>
      </c>
      <c r="BG149" s="131">
        <f>IF(U149="zákl. přenesená",N149,0)</f>
        <v>0</v>
      </c>
      <c r="BH149" s="131">
        <f>IF(U149="sníž. přenesená",N149,0)</f>
        <v>0</v>
      </c>
      <c r="BI149" s="131">
        <f>IF(U149="nulová",N149,0)</f>
        <v>0</v>
      </c>
      <c r="BJ149" s="22" t="s">
        <v>85</v>
      </c>
      <c r="BK149" s="131">
        <f>ROUND(L149*K149,2)</f>
        <v>0</v>
      </c>
      <c r="BL149" s="22" t="s">
        <v>152</v>
      </c>
      <c r="BM149" s="22" t="s">
        <v>191</v>
      </c>
    </row>
    <row r="150" s="10" customFormat="1" ht="16.5" customHeight="1">
      <c r="B150" s="216"/>
      <c r="C150" s="217"/>
      <c r="D150" s="217"/>
      <c r="E150" s="218" t="s">
        <v>5</v>
      </c>
      <c r="F150" s="219" t="s">
        <v>192</v>
      </c>
      <c r="G150" s="220"/>
      <c r="H150" s="220"/>
      <c r="I150" s="220"/>
      <c r="J150" s="217"/>
      <c r="K150" s="221">
        <v>99.122</v>
      </c>
      <c r="L150" s="217"/>
      <c r="M150" s="217"/>
      <c r="N150" s="217"/>
      <c r="O150" s="217"/>
      <c r="P150" s="217"/>
      <c r="Q150" s="217"/>
      <c r="R150" s="222"/>
      <c r="T150" s="223"/>
      <c r="U150" s="217"/>
      <c r="V150" s="217"/>
      <c r="W150" s="217"/>
      <c r="X150" s="217"/>
      <c r="Y150" s="217"/>
      <c r="Z150" s="217"/>
      <c r="AA150" s="224"/>
      <c r="AT150" s="225" t="s">
        <v>155</v>
      </c>
      <c r="AU150" s="225" t="s">
        <v>101</v>
      </c>
      <c r="AV150" s="10" t="s">
        <v>101</v>
      </c>
      <c r="AW150" s="10" t="s">
        <v>37</v>
      </c>
      <c r="AX150" s="10" t="s">
        <v>85</v>
      </c>
      <c r="AY150" s="225" t="s">
        <v>147</v>
      </c>
    </row>
    <row r="151" s="1" customFormat="1" ht="25.5" customHeight="1">
      <c r="B151" s="170"/>
      <c r="C151" s="206" t="s">
        <v>193</v>
      </c>
      <c r="D151" s="206" t="s">
        <v>148</v>
      </c>
      <c r="E151" s="207" t="s">
        <v>194</v>
      </c>
      <c r="F151" s="208" t="s">
        <v>195</v>
      </c>
      <c r="G151" s="208"/>
      <c r="H151" s="208"/>
      <c r="I151" s="208"/>
      <c r="J151" s="209" t="s">
        <v>151</v>
      </c>
      <c r="K151" s="210">
        <v>235.81999999999999</v>
      </c>
      <c r="L151" s="211">
        <v>0</v>
      </c>
      <c r="M151" s="211"/>
      <c r="N151" s="212">
        <f>ROUND(L151*K151,2)</f>
        <v>0</v>
      </c>
      <c r="O151" s="212"/>
      <c r="P151" s="212"/>
      <c r="Q151" s="212"/>
      <c r="R151" s="174"/>
      <c r="T151" s="213" t="s">
        <v>5</v>
      </c>
      <c r="U151" s="56" t="s">
        <v>45</v>
      </c>
      <c r="V151" s="47"/>
      <c r="W151" s="214">
        <f>V151*K151</f>
        <v>0</v>
      </c>
      <c r="X151" s="214">
        <v>0.00084000000000000003</v>
      </c>
      <c r="Y151" s="214">
        <f>X151*K151</f>
        <v>0.19808880000000001</v>
      </c>
      <c r="Z151" s="214">
        <v>0</v>
      </c>
      <c r="AA151" s="215">
        <f>Z151*K151</f>
        <v>0</v>
      </c>
      <c r="AR151" s="22" t="s">
        <v>152</v>
      </c>
      <c r="AT151" s="22" t="s">
        <v>148</v>
      </c>
      <c r="AU151" s="22" t="s">
        <v>101</v>
      </c>
      <c r="AY151" s="22" t="s">
        <v>147</v>
      </c>
      <c r="BE151" s="131">
        <f>IF(U151="základní",N151,0)</f>
        <v>0</v>
      </c>
      <c r="BF151" s="131">
        <f>IF(U151="snížená",N151,0)</f>
        <v>0</v>
      </c>
      <c r="BG151" s="131">
        <f>IF(U151="zákl. přenesená",N151,0)</f>
        <v>0</v>
      </c>
      <c r="BH151" s="131">
        <f>IF(U151="sníž. přenesená",N151,0)</f>
        <v>0</v>
      </c>
      <c r="BI151" s="131">
        <f>IF(U151="nulová",N151,0)</f>
        <v>0</v>
      </c>
      <c r="BJ151" s="22" t="s">
        <v>85</v>
      </c>
      <c r="BK151" s="131">
        <f>ROUND(L151*K151,2)</f>
        <v>0</v>
      </c>
      <c r="BL151" s="22" t="s">
        <v>152</v>
      </c>
      <c r="BM151" s="22" t="s">
        <v>196</v>
      </c>
    </row>
    <row r="152" s="10" customFormat="1" ht="16.5" customHeight="1">
      <c r="B152" s="216"/>
      <c r="C152" s="217"/>
      <c r="D152" s="217"/>
      <c r="E152" s="218" t="s">
        <v>5</v>
      </c>
      <c r="F152" s="219" t="s">
        <v>197</v>
      </c>
      <c r="G152" s="220"/>
      <c r="H152" s="220"/>
      <c r="I152" s="220"/>
      <c r="J152" s="217"/>
      <c r="K152" s="221">
        <v>235.81999999999999</v>
      </c>
      <c r="L152" s="217"/>
      <c r="M152" s="217"/>
      <c r="N152" s="217"/>
      <c r="O152" s="217"/>
      <c r="P152" s="217"/>
      <c r="Q152" s="217"/>
      <c r="R152" s="222"/>
      <c r="T152" s="223"/>
      <c r="U152" s="217"/>
      <c r="V152" s="217"/>
      <c r="W152" s="217"/>
      <c r="X152" s="217"/>
      <c r="Y152" s="217"/>
      <c r="Z152" s="217"/>
      <c r="AA152" s="224"/>
      <c r="AT152" s="225" t="s">
        <v>155</v>
      </c>
      <c r="AU152" s="225" t="s">
        <v>101</v>
      </c>
      <c r="AV152" s="10" t="s">
        <v>101</v>
      </c>
      <c r="AW152" s="10" t="s">
        <v>37</v>
      </c>
      <c r="AX152" s="10" t="s">
        <v>85</v>
      </c>
      <c r="AY152" s="225" t="s">
        <v>147</v>
      </c>
    </row>
    <row r="153" s="1" customFormat="1" ht="25.5" customHeight="1">
      <c r="B153" s="170"/>
      <c r="C153" s="206" t="s">
        <v>198</v>
      </c>
      <c r="D153" s="206" t="s">
        <v>148</v>
      </c>
      <c r="E153" s="207" t="s">
        <v>199</v>
      </c>
      <c r="F153" s="208" t="s">
        <v>200</v>
      </c>
      <c r="G153" s="208"/>
      <c r="H153" s="208"/>
      <c r="I153" s="208"/>
      <c r="J153" s="209" t="s">
        <v>151</v>
      </c>
      <c r="K153" s="210">
        <v>235.81999999999999</v>
      </c>
      <c r="L153" s="211">
        <v>0</v>
      </c>
      <c r="M153" s="211"/>
      <c r="N153" s="212">
        <f>ROUND(L153*K153,2)</f>
        <v>0</v>
      </c>
      <c r="O153" s="212"/>
      <c r="P153" s="212"/>
      <c r="Q153" s="212"/>
      <c r="R153" s="174"/>
      <c r="T153" s="213" t="s">
        <v>5</v>
      </c>
      <c r="U153" s="56" t="s">
        <v>45</v>
      </c>
      <c r="V153" s="47"/>
      <c r="W153" s="214">
        <f>V153*K153</f>
        <v>0</v>
      </c>
      <c r="X153" s="214">
        <v>0</v>
      </c>
      <c r="Y153" s="214">
        <f>X153*K153</f>
        <v>0</v>
      </c>
      <c r="Z153" s="214">
        <v>0</v>
      </c>
      <c r="AA153" s="215">
        <f>Z153*K153</f>
        <v>0</v>
      </c>
      <c r="AR153" s="22" t="s">
        <v>152</v>
      </c>
      <c r="AT153" s="22" t="s">
        <v>148</v>
      </c>
      <c r="AU153" s="22" t="s">
        <v>101</v>
      </c>
      <c r="AY153" s="22" t="s">
        <v>147</v>
      </c>
      <c r="BE153" s="131">
        <f>IF(U153="základní",N153,0)</f>
        <v>0</v>
      </c>
      <c r="BF153" s="131">
        <f>IF(U153="snížená",N153,0)</f>
        <v>0</v>
      </c>
      <c r="BG153" s="131">
        <f>IF(U153="zákl. přenesená",N153,0)</f>
        <v>0</v>
      </c>
      <c r="BH153" s="131">
        <f>IF(U153="sníž. přenesená",N153,0)</f>
        <v>0</v>
      </c>
      <c r="BI153" s="131">
        <f>IF(U153="nulová",N153,0)</f>
        <v>0</v>
      </c>
      <c r="BJ153" s="22" t="s">
        <v>85</v>
      </c>
      <c r="BK153" s="131">
        <f>ROUND(L153*K153,2)</f>
        <v>0</v>
      </c>
      <c r="BL153" s="22" t="s">
        <v>152</v>
      </c>
      <c r="BM153" s="22" t="s">
        <v>201</v>
      </c>
    </row>
    <row r="154" s="1" customFormat="1" ht="25.5" customHeight="1">
      <c r="B154" s="170"/>
      <c r="C154" s="206" t="s">
        <v>202</v>
      </c>
      <c r="D154" s="206" t="s">
        <v>148</v>
      </c>
      <c r="E154" s="207" t="s">
        <v>203</v>
      </c>
      <c r="F154" s="208" t="s">
        <v>204</v>
      </c>
      <c r="G154" s="208"/>
      <c r="H154" s="208"/>
      <c r="I154" s="208"/>
      <c r="J154" s="209" t="s">
        <v>158</v>
      </c>
      <c r="K154" s="210">
        <v>438.63</v>
      </c>
      <c r="L154" s="211">
        <v>0</v>
      </c>
      <c r="M154" s="211"/>
      <c r="N154" s="212">
        <f>ROUND(L154*K154,2)</f>
        <v>0</v>
      </c>
      <c r="O154" s="212"/>
      <c r="P154" s="212"/>
      <c r="Q154" s="212"/>
      <c r="R154" s="174"/>
      <c r="T154" s="213" t="s">
        <v>5</v>
      </c>
      <c r="U154" s="56" t="s">
        <v>45</v>
      </c>
      <c r="V154" s="47"/>
      <c r="W154" s="214">
        <f>V154*K154</f>
        <v>0</v>
      </c>
      <c r="X154" s="214">
        <v>0</v>
      </c>
      <c r="Y154" s="214">
        <f>X154*K154</f>
        <v>0</v>
      </c>
      <c r="Z154" s="214">
        <v>0</v>
      </c>
      <c r="AA154" s="215">
        <f>Z154*K154</f>
        <v>0</v>
      </c>
      <c r="AR154" s="22" t="s">
        <v>152</v>
      </c>
      <c r="AT154" s="22" t="s">
        <v>148</v>
      </c>
      <c r="AU154" s="22" t="s">
        <v>101</v>
      </c>
      <c r="AY154" s="22" t="s">
        <v>147</v>
      </c>
      <c r="BE154" s="131">
        <f>IF(U154="základní",N154,0)</f>
        <v>0</v>
      </c>
      <c r="BF154" s="131">
        <f>IF(U154="snížená",N154,0)</f>
        <v>0</v>
      </c>
      <c r="BG154" s="131">
        <f>IF(U154="zákl. přenesená",N154,0)</f>
        <v>0</v>
      </c>
      <c r="BH154" s="131">
        <f>IF(U154="sníž. přenesená",N154,0)</f>
        <v>0</v>
      </c>
      <c r="BI154" s="131">
        <f>IF(U154="nulová",N154,0)</f>
        <v>0</v>
      </c>
      <c r="BJ154" s="22" t="s">
        <v>85</v>
      </c>
      <c r="BK154" s="131">
        <f>ROUND(L154*K154,2)</f>
        <v>0</v>
      </c>
      <c r="BL154" s="22" t="s">
        <v>152</v>
      </c>
      <c r="BM154" s="22" t="s">
        <v>205</v>
      </c>
    </row>
    <row r="155" s="10" customFormat="1" ht="25.5" customHeight="1">
      <c r="B155" s="216"/>
      <c r="C155" s="217"/>
      <c r="D155" s="217"/>
      <c r="E155" s="218" t="s">
        <v>5</v>
      </c>
      <c r="F155" s="219" t="s">
        <v>206</v>
      </c>
      <c r="G155" s="220"/>
      <c r="H155" s="220"/>
      <c r="I155" s="220"/>
      <c r="J155" s="217"/>
      <c r="K155" s="221">
        <v>438.63</v>
      </c>
      <c r="L155" s="217"/>
      <c r="M155" s="217"/>
      <c r="N155" s="217"/>
      <c r="O155" s="217"/>
      <c r="P155" s="217"/>
      <c r="Q155" s="217"/>
      <c r="R155" s="222"/>
      <c r="T155" s="223"/>
      <c r="U155" s="217"/>
      <c r="V155" s="217"/>
      <c r="W155" s="217"/>
      <c r="X155" s="217"/>
      <c r="Y155" s="217"/>
      <c r="Z155" s="217"/>
      <c r="AA155" s="224"/>
      <c r="AT155" s="225" t="s">
        <v>155</v>
      </c>
      <c r="AU155" s="225" t="s">
        <v>101</v>
      </c>
      <c r="AV155" s="10" t="s">
        <v>101</v>
      </c>
      <c r="AW155" s="10" t="s">
        <v>37</v>
      </c>
      <c r="AX155" s="10" t="s">
        <v>85</v>
      </c>
      <c r="AY155" s="225" t="s">
        <v>147</v>
      </c>
    </row>
    <row r="156" s="1" customFormat="1" ht="25.5" customHeight="1">
      <c r="B156" s="170"/>
      <c r="C156" s="206" t="s">
        <v>207</v>
      </c>
      <c r="D156" s="206" t="s">
        <v>148</v>
      </c>
      <c r="E156" s="207" t="s">
        <v>208</v>
      </c>
      <c r="F156" s="208" t="s">
        <v>209</v>
      </c>
      <c r="G156" s="208"/>
      <c r="H156" s="208"/>
      <c r="I156" s="208"/>
      <c r="J156" s="209" t="s">
        <v>151</v>
      </c>
      <c r="K156" s="210">
        <v>386</v>
      </c>
      <c r="L156" s="211">
        <v>0</v>
      </c>
      <c r="M156" s="211"/>
      <c r="N156" s="212">
        <f>ROUND(L156*K156,2)</f>
        <v>0</v>
      </c>
      <c r="O156" s="212"/>
      <c r="P156" s="212"/>
      <c r="Q156" s="212"/>
      <c r="R156" s="174"/>
      <c r="T156" s="213" t="s">
        <v>5</v>
      </c>
      <c r="U156" s="56" t="s">
        <v>45</v>
      </c>
      <c r="V156" s="47"/>
      <c r="W156" s="214">
        <f>V156*K156</f>
        <v>0</v>
      </c>
      <c r="X156" s="214">
        <v>0</v>
      </c>
      <c r="Y156" s="214">
        <f>X156*K156</f>
        <v>0</v>
      </c>
      <c r="Z156" s="214">
        <v>0</v>
      </c>
      <c r="AA156" s="215">
        <f>Z156*K156</f>
        <v>0</v>
      </c>
      <c r="AR156" s="22" t="s">
        <v>152</v>
      </c>
      <c r="AT156" s="22" t="s">
        <v>148</v>
      </c>
      <c r="AU156" s="22" t="s">
        <v>101</v>
      </c>
      <c r="AY156" s="22" t="s">
        <v>147</v>
      </c>
      <c r="BE156" s="131">
        <f>IF(U156="základní",N156,0)</f>
        <v>0</v>
      </c>
      <c r="BF156" s="131">
        <f>IF(U156="snížená",N156,0)</f>
        <v>0</v>
      </c>
      <c r="BG156" s="131">
        <f>IF(U156="zákl. přenesená",N156,0)</f>
        <v>0</v>
      </c>
      <c r="BH156" s="131">
        <f>IF(U156="sníž. přenesená",N156,0)</f>
        <v>0</v>
      </c>
      <c r="BI156" s="131">
        <f>IF(U156="nulová",N156,0)</f>
        <v>0</v>
      </c>
      <c r="BJ156" s="22" t="s">
        <v>85</v>
      </c>
      <c r="BK156" s="131">
        <f>ROUND(L156*K156,2)</f>
        <v>0</v>
      </c>
      <c r="BL156" s="22" t="s">
        <v>152</v>
      </c>
      <c r="BM156" s="22" t="s">
        <v>210</v>
      </c>
    </row>
    <row r="157" s="1" customFormat="1" ht="25.5" customHeight="1">
      <c r="B157" s="170"/>
      <c r="C157" s="206" t="s">
        <v>211</v>
      </c>
      <c r="D157" s="206" t="s">
        <v>148</v>
      </c>
      <c r="E157" s="207" t="s">
        <v>212</v>
      </c>
      <c r="F157" s="208" t="s">
        <v>213</v>
      </c>
      <c r="G157" s="208"/>
      <c r="H157" s="208"/>
      <c r="I157" s="208"/>
      <c r="J157" s="209" t="s">
        <v>158</v>
      </c>
      <c r="K157" s="210">
        <v>223.72200000000001</v>
      </c>
      <c r="L157" s="211">
        <v>0</v>
      </c>
      <c r="M157" s="211"/>
      <c r="N157" s="212">
        <f>ROUND(L157*K157,2)</f>
        <v>0</v>
      </c>
      <c r="O157" s="212"/>
      <c r="P157" s="212"/>
      <c r="Q157" s="212"/>
      <c r="R157" s="174"/>
      <c r="T157" s="213" t="s">
        <v>5</v>
      </c>
      <c r="U157" s="56" t="s">
        <v>45</v>
      </c>
      <c r="V157" s="47"/>
      <c r="W157" s="214">
        <f>V157*K157</f>
        <v>0</v>
      </c>
      <c r="X157" s="214">
        <v>0</v>
      </c>
      <c r="Y157" s="214">
        <f>X157*K157</f>
        <v>0</v>
      </c>
      <c r="Z157" s="214">
        <v>0</v>
      </c>
      <c r="AA157" s="215">
        <f>Z157*K157</f>
        <v>0</v>
      </c>
      <c r="AR157" s="22" t="s">
        <v>152</v>
      </c>
      <c r="AT157" s="22" t="s">
        <v>148</v>
      </c>
      <c r="AU157" s="22" t="s">
        <v>101</v>
      </c>
      <c r="AY157" s="22" t="s">
        <v>147</v>
      </c>
      <c r="BE157" s="131">
        <f>IF(U157="základní",N157,0)</f>
        <v>0</v>
      </c>
      <c r="BF157" s="131">
        <f>IF(U157="snížená",N157,0)</f>
        <v>0</v>
      </c>
      <c r="BG157" s="131">
        <f>IF(U157="zákl. přenesená",N157,0)</f>
        <v>0</v>
      </c>
      <c r="BH157" s="131">
        <f>IF(U157="sníž. přenesená",N157,0)</f>
        <v>0</v>
      </c>
      <c r="BI157" s="131">
        <f>IF(U157="nulová",N157,0)</f>
        <v>0</v>
      </c>
      <c r="BJ157" s="22" t="s">
        <v>85</v>
      </c>
      <c r="BK157" s="131">
        <f>ROUND(L157*K157,2)</f>
        <v>0</v>
      </c>
      <c r="BL157" s="22" t="s">
        <v>152</v>
      </c>
      <c r="BM157" s="22" t="s">
        <v>214</v>
      </c>
    </row>
    <row r="158" s="1" customFormat="1" ht="24" customHeight="1">
      <c r="B158" s="46"/>
      <c r="C158" s="47"/>
      <c r="D158" s="47"/>
      <c r="E158" s="47"/>
      <c r="F158" s="236" t="s">
        <v>215</v>
      </c>
      <c r="G158" s="67"/>
      <c r="H158" s="67"/>
      <c r="I158" s="67"/>
      <c r="J158" s="47"/>
      <c r="K158" s="47"/>
      <c r="L158" s="47"/>
      <c r="M158" s="47"/>
      <c r="N158" s="47"/>
      <c r="O158" s="47"/>
      <c r="P158" s="47"/>
      <c r="Q158" s="47"/>
      <c r="R158" s="48"/>
      <c r="T158" s="237"/>
      <c r="U158" s="47"/>
      <c r="V158" s="47"/>
      <c r="W158" s="47"/>
      <c r="X158" s="47"/>
      <c r="Y158" s="47"/>
      <c r="Z158" s="47"/>
      <c r="AA158" s="94"/>
      <c r="AT158" s="22" t="s">
        <v>216</v>
      </c>
      <c r="AU158" s="22" t="s">
        <v>101</v>
      </c>
    </row>
    <row r="159" s="10" customFormat="1" ht="16.5" customHeight="1">
      <c r="B159" s="216"/>
      <c r="C159" s="217"/>
      <c r="D159" s="217"/>
      <c r="E159" s="218" t="s">
        <v>5</v>
      </c>
      <c r="F159" s="226" t="s">
        <v>217</v>
      </c>
      <c r="G159" s="217"/>
      <c r="H159" s="217"/>
      <c r="I159" s="217"/>
      <c r="J159" s="217"/>
      <c r="K159" s="221">
        <v>223.72200000000001</v>
      </c>
      <c r="L159" s="217"/>
      <c r="M159" s="217"/>
      <c r="N159" s="217"/>
      <c r="O159" s="217"/>
      <c r="P159" s="217"/>
      <c r="Q159" s="217"/>
      <c r="R159" s="222"/>
      <c r="T159" s="223"/>
      <c r="U159" s="217"/>
      <c r="V159" s="217"/>
      <c r="W159" s="217"/>
      <c r="X159" s="217"/>
      <c r="Y159" s="217"/>
      <c r="Z159" s="217"/>
      <c r="AA159" s="224"/>
      <c r="AT159" s="225" t="s">
        <v>155</v>
      </c>
      <c r="AU159" s="225" t="s">
        <v>101</v>
      </c>
      <c r="AV159" s="10" t="s">
        <v>101</v>
      </c>
      <c r="AW159" s="10" t="s">
        <v>37</v>
      </c>
      <c r="AX159" s="10" t="s">
        <v>85</v>
      </c>
      <c r="AY159" s="225" t="s">
        <v>147</v>
      </c>
    </row>
    <row r="160" s="1" customFormat="1" ht="25.5" customHeight="1">
      <c r="B160" s="170"/>
      <c r="C160" s="206" t="s">
        <v>218</v>
      </c>
      <c r="D160" s="206" t="s">
        <v>148</v>
      </c>
      <c r="E160" s="207" t="s">
        <v>219</v>
      </c>
      <c r="F160" s="208" t="s">
        <v>220</v>
      </c>
      <c r="G160" s="208"/>
      <c r="H160" s="208"/>
      <c r="I160" s="208"/>
      <c r="J160" s="209" t="s">
        <v>221</v>
      </c>
      <c r="K160" s="210">
        <v>402.69999999999999</v>
      </c>
      <c r="L160" s="211">
        <v>0</v>
      </c>
      <c r="M160" s="211"/>
      <c r="N160" s="212">
        <f>ROUND(L160*K160,2)</f>
        <v>0</v>
      </c>
      <c r="O160" s="212"/>
      <c r="P160" s="212"/>
      <c r="Q160" s="212"/>
      <c r="R160" s="174"/>
      <c r="T160" s="213" t="s">
        <v>5</v>
      </c>
      <c r="U160" s="56" t="s">
        <v>45</v>
      </c>
      <c r="V160" s="47"/>
      <c r="W160" s="214">
        <f>V160*K160</f>
        <v>0</v>
      </c>
      <c r="X160" s="214">
        <v>0</v>
      </c>
      <c r="Y160" s="214">
        <f>X160*K160</f>
        <v>0</v>
      </c>
      <c r="Z160" s="214">
        <v>0</v>
      </c>
      <c r="AA160" s="215">
        <f>Z160*K160</f>
        <v>0</v>
      </c>
      <c r="AR160" s="22" t="s">
        <v>152</v>
      </c>
      <c r="AT160" s="22" t="s">
        <v>148</v>
      </c>
      <c r="AU160" s="22" t="s">
        <v>101</v>
      </c>
      <c r="AY160" s="22" t="s">
        <v>147</v>
      </c>
      <c r="BE160" s="131">
        <f>IF(U160="základní",N160,0)</f>
        <v>0</v>
      </c>
      <c r="BF160" s="131">
        <f>IF(U160="snížená",N160,0)</f>
        <v>0</v>
      </c>
      <c r="BG160" s="131">
        <f>IF(U160="zákl. přenesená",N160,0)</f>
        <v>0</v>
      </c>
      <c r="BH160" s="131">
        <f>IF(U160="sníž. přenesená",N160,0)</f>
        <v>0</v>
      </c>
      <c r="BI160" s="131">
        <f>IF(U160="nulová",N160,0)</f>
        <v>0</v>
      </c>
      <c r="BJ160" s="22" t="s">
        <v>85</v>
      </c>
      <c r="BK160" s="131">
        <f>ROUND(L160*K160,2)</f>
        <v>0</v>
      </c>
      <c r="BL160" s="22" t="s">
        <v>152</v>
      </c>
      <c r="BM160" s="22" t="s">
        <v>222</v>
      </c>
    </row>
    <row r="161" s="10" customFormat="1" ht="16.5" customHeight="1">
      <c r="B161" s="216"/>
      <c r="C161" s="217"/>
      <c r="D161" s="217"/>
      <c r="E161" s="218" t="s">
        <v>5</v>
      </c>
      <c r="F161" s="219" t="s">
        <v>223</v>
      </c>
      <c r="G161" s="220"/>
      <c r="H161" s="220"/>
      <c r="I161" s="220"/>
      <c r="J161" s="217"/>
      <c r="K161" s="221">
        <v>402.69999999999999</v>
      </c>
      <c r="L161" s="217"/>
      <c r="M161" s="217"/>
      <c r="N161" s="217"/>
      <c r="O161" s="217"/>
      <c r="P161" s="217"/>
      <c r="Q161" s="217"/>
      <c r="R161" s="222"/>
      <c r="T161" s="223"/>
      <c r="U161" s="217"/>
      <c r="V161" s="217"/>
      <c r="W161" s="217"/>
      <c r="X161" s="217"/>
      <c r="Y161" s="217"/>
      <c r="Z161" s="217"/>
      <c r="AA161" s="224"/>
      <c r="AT161" s="225" t="s">
        <v>155</v>
      </c>
      <c r="AU161" s="225" t="s">
        <v>101</v>
      </c>
      <c r="AV161" s="10" t="s">
        <v>101</v>
      </c>
      <c r="AW161" s="10" t="s">
        <v>37</v>
      </c>
      <c r="AX161" s="10" t="s">
        <v>85</v>
      </c>
      <c r="AY161" s="225" t="s">
        <v>147</v>
      </c>
    </row>
    <row r="162" s="1" customFormat="1" ht="25.5" customHeight="1">
      <c r="B162" s="170"/>
      <c r="C162" s="206" t="s">
        <v>11</v>
      </c>
      <c r="D162" s="206" t="s">
        <v>148</v>
      </c>
      <c r="E162" s="207" t="s">
        <v>224</v>
      </c>
      <c r="F162" s="208" t="s">
        <v>225</v>
      </c>
      <c r="G162" s="208"/>
      <c r="H162" s="208"/>
      <c r="I162" s="208"/>
      <c r="J162" s="209" t="s">
        <v>158</v>
      </c>
      <c r="K162" s="210">
        <v>219.315</v>
      </c>
      <c r="L162" s="211">
        <v>0</v>
      </c>
      <c r="M162" s="211"/>
      <c r="N162" s="212">
        <f>ROUND(L162*K162,2)</f>
        <v>0</v>
      </c>
      <c r="O162" s="212"/>
      <c r="P162" s="212"/>
      <c r="Q162" s="212"/>
      <c r="R162" s="174"/>
      <c r="T162" s="213" t="s">
        <v>5</v>
      </c>
      <c r="U162" s="56" t="s">
        <v>45</v>
      </c>
      <c r="V162" s="47"/>
      <c r="W162" s="214">
        <f>V162*K162</f>
        <v>0</v>
      </c>
      <c r="X162" s="214">
        <v>0</v>
      </c>
      <c r="Y162" s="214">
        <f>X162*K162</f>
        <v>0</v>
      </c>
      <c r="Z162" s="214">
        <v>0</v>
      </c>
      <c r="AA162" s="215">
        <f>Z162*K162</f>
        <v>0</v>
      </c>
      <c r="AR162" s="22" t="s">
        <v>152</v>
      </c>
      <c r="AT162" s="22" t="s">
        <v>148</v>
      </c>
      <c r="AU162" s="22" t="s">
        <v>101</v>
      </c>
      <c r="AY162" s="22" t="s">
        <v>147</v>
      </c>
      <c r="BE162" s="131">
        <f>IF(U162="základní",N162,0)</f>
        <v>0</v>
      </c>
      <c r="BF162" s="131">
        <f>IF(U162="snížená",N162,0)</f>
        <v>0</v>
      </c>
      <c r="BG162" s="131">
        <f>IF(U162="zákl. přenesená",N162,0)</f>
        <v>0</v>
      </c>
      <c r="BH162" s="131">
        <f>IF(U162="sníž. přenesená",N162,0)</f>
        <v>0</v>
      </c>
      <c r="BI162" s="131">
        <f>IF(U162="nulová",N162,0)</f>
        <v>0</v>
      </c>
      <c r="BJ162" s="22" t="s">
        <v>85</v>
      </c>
      <c r="BK162" s="131">
        <f>ROUND(L162*K162,2)</f>
        <v>0</v>
      </c>
      <c r="BL162" s="22" t="s">
        <v>152</v>
      </c>
      <c r="BM162" s="22" t="s">
        <v>226</v>
      </c>
    </row>
    <row r="163" s="10" customFormat="1" ht="16.5" customHeight="1">
      <c r="B163" s="216"/>
      <c r="C163" s="217"/>
      <c r="D163" s="217"/>
      <c r="E163" s="218" t="s">
        <v>5</v>
      </c>
      <c r="F163" s="219" t="s">
        <v>227</v>
      </c>
      <c r="G163" s="220"/>
      <c r="H163" s="220"/>
      <c r="I163" s="220"/>
      <c r="J163" s="217"/>
      <c r="K163" s="221">
        <v>443.03699999999998</v>
      </c>
      <c r="L163" s="217"/>
      <c r="M163" s="217"/>
      <c r="N163" s="217"/>
      <c r="O163" s="217"/>
      <c r="P163" s="217"/>
      <c r="Q163" s="217"/>
      <c r="R163" s="222"/>
      <c r="T163" s="223"/>
      <c r="U163" s="217"/>
      <c r="V163" s="217"/>
      <c r="W163" s="217"/>
      <c r="X163" s="217"/>
      <c r="Y163" s="217"/>
      <c r="Z163" s="217"/>
      <c r="AA163" s="224"/>
      <c r="AT163" s="225" t="s">
        <v>155</v>
      </c>
      <c r="AU163" s="225" t="s">
        <v>101</v>
      </c>
      <c r="AV163" s="10" t="s">
        <v>101</v>
      </c>
      <c r="AW163" s="10" t="s">
        <v>37</v>
      </c>
      <c r="AX163" s="10" t="s">
        <v>80</v>
      </c>
      <c r="AY163" s="225" t="s">
        <v>147</v>
      </c>
    </row>
    <row r="164" s="10" customFormat="1" ht="16.5" customHeight="1">
      <c r="B164" s="216"/>
      <c r="C164" s="217"/>
      <c r="D164" s="217"/>
      <c r="E164" s="218" t="s">
        <v>5</v>
      </c>
      <c r="F164" s="226" t="s">
        <v>228</v>
      </c>
      <c r="G164" s="217"/>
      <c r="H164" s="217"/>
      <c r="I164" s="217"/>
      <c r="J164" s="217"/>
      <c r="K164" s="221">
        <v>-40.530000000000001</v>
      </c>
      <c r="L164" s="217"/>
      <c r="M164" s="217"/>
      <c r="N164" s="217"/>
      <c r="O164" s="217"/>
      <c r="P164" s="217"/>
      <c r="Q164" s="217"/>
      <c r="R164" s="222"/>
      <c r="T164" s="223"/>
      <c r="U164" s="217"/>
      <c r="V164" s="217"/>
      <c r="W164" s="217"/>
      <c r="X164" s="217"/>
      <c r="Y164" s="217"/>
      <c r="Z164" s="217"/>
      <c r="AA164" s="224"/>
      <c r="AT164" s="225" t="s">
        <v>155</v>
      </c>
      <c r="AU164" s="225" t="s">
        <v>101</v>
      </c>
      <c r="AV164" s="10" t="s">
        <v>101</v>
      </c>
      <c r="AW164" s="10" t="s">
        <v>37</v>
      </c>
      <c r="AX164" s="10" t="s">
        <v>80</v>
      </c>
      <c r="AY164" s="225" t="s">
        <v>147</v>
      </c>
    </row>
    <row r="165" s="10" customFormat="1" ht="25.5" customHeight="1">
      <c r="B165" s="216"/>
      <c r="C165" s="217"/>
      <c r="D165" s="217"/>
      <c r="E165" s="218" t="s">
        <v>5</v>
      </c>
      <c r="F165" s="226" t="s">
        <v>229</v>
      </c>
      <c r="G165" s="217"/>
      <c r="H165" s="217"/>
      <c r="I165" s="217"/>
      <c r="J165" s="217"/>
      <c r="K165" s="221">
        <v>-36.280000000000001</v>
      </c>
      <c r="L165" s="217"/>
      <c r="M165" s="217"/>
      <c r="N165" s="217"/>
      <c r="O165" s="217"/>
      <c r="P165" s="217"/>
      <c r="Q165" s="217"/>
      <c r="R165" s="222"/>
      <c r="T165" s="223"/>
      <c r="U165" s="217"/>
      <c r="V165" s="217"/>
      <c r="W165" s="217"/>
      <c r="X165" s="217"/>
      <c r="Y165" s="217"/>
      <c r="Z165" s="217"/>
      <c r="AA165" s="224"/>
      <c r="AT165" s="225" t="s">
        <v>155</v>
      </c>
      <c r="AU165" s="225" t="s">
        <v>101</v>
      </c>
      <c r="AV165" s="10" t="s">
        <v>101</v>
      </c>
      <c r="AW165" s="10" t="s">
        <v>37</v>
      </c>
      <c r="AX165" s="10" t="s">
        <v>80</v>
      </c>
      <c r="AY165" s="225" t="s">
        <v>147</v>
      </c>
    </row>
    <row r="166" s="10" customFormat="1" ht="16.5" customHeight="1">
      <c r="B166" s="216"/>
      <c r="C166" s="217"/>
      <c r="D166" s="217"/>
      <c r="E166" s="218" t="s">
        <v>5</v>
      </c>
      <c r="F166" s="226" t="s">
        <v>230</v>
      </c>
      <c r="G166" s="217"/>
      <c r="H166" s="217"/>
      <c r="I166" s="217"/>
      <c r="J166" s="217"/>
      <c r="K166" s="221">
        <v>-63.216999999999999</v>
      </c>
      <c r="L166" s="217"/>
      <c r="M166" s="217"/>
      <c r="N166" s="217"/>
      <c r="O166" s="217"/>
      <c r="P166" s="217"/>
      <c r="Q166" s="217"/>
      <c r="R166" s="222"/>
      <c r="T166" s="223"/>
      <c r="U166" s="217"/>
      <c r="V166" s="217"/>
      <c r="W166" s="217"/>
      <c r="X166" s="217"/>
      <c r="Y166" s="217"/>
      <c r="Z166" s="217"/>
      <c r="AA166" s="224"/>
      <c r="AT166" s="225" t="s">
        <v>155</v>
      </c>
      <c r="AU166" s="225" t="s">
        <v>101</v>
      </c>
      <c r="AV166" s="10" t="s">
        <v>101</v>
      </c>
      <c r="AW166" s="10" t="s">
        <v>37</v>
      </c>
      <c r="AX166" s="10" t="s">
        <v>80</v>
      </c>
      <c r="AY166" s="225" t="s">
        <v>147</v>
      </c>
    </row>
    <row r="167" s="10" customFormat="1" ht="16.5" customHeight="1">
      <c r="B167" s="216"/>
      <c r="C167" s="217"/>
      <c r="D167" s="217"/>
      <c r="E167" s="218" t="s">
        <v>5</v>
      </c>
      <c r="F167" s="226" t="s">
        <v>231</v>
      </c>
      <c r="G167" s="217"/>
      <c r="H167" s="217"/>
      <c r="I167" s="217"/>
      <c r="J167" s="217"/>
      <c r="K167" s="221">
        <v>-83.694999999999993</v>
      </c>
      <c r="L167" s="217"/>
      <c r="M167" s="217"/>
      <c r="N167" s="217"/>
      <c r="O167" s="217"/>
      <c r="P167" s="217"/>
      <c r="Q167" s="217"/>
      <c r="R167" s="222"/>
      <c r="T167" s="223"/>
      <c r="U167" s="217"/>
      <c r="V167" s="217"/>
      <c r="W167" s="217"/>
      <c r="X167" s="217"/>
      <c r="Y167" s="217"/>
      <c r="Z167" s="217"/>
      <c r="AA167" s="224"/>
      <c r="AT167" s="225" t="s">
        <v>155</v>
      </c>
      <c r="AU167" s="225" t="s">
        <v>101</v>
      </c>
      <c r="AV167" s="10" t="s">
        <v>101</v>
      </c>
      <c r="AW167" s="10" t="s">
        <v>37</v>
      </c>
      <c r="AX167" s="10" t="s">
        <v>80</v>
      </c>
      <c r="AY167" s="225" t="s">
        <v>147</v>
      </c>
    </row>
    <row r="168" s="11" customFormat="1" ht="16.5" customHeight="1">
      <c r="B168" s="227"/>
      <c r="C168" s="228"/>
      <c r="D168" s="228"/>
      <c r="E168" s="229" t="s">
        <v>5</v>
      </c>
      <c r="F168" s="230" t="s">
        <v>171</v>
      </c>
      <c r="G168" s="228"/>
      <c r="H168" s="228"/>
      <c r="I168" s="228"/>
      <c r="J168" s="228"/>
      <c r="K168" s="231">
        <v>219.315</v>
      </c>
      <c r="L168" s="228"/>
      <c r="M168" s="228"/>
      <c r="N168" s="228"/>
      <c r="O168" s="228"/>
      <c r="P168" s="228"/>
      <c r="Q168" s="228"/>
      <c r="R168" s="232"/>
      <c r="T168" s="233"/>
      <c r="U168" s="228"/>
      <c r="V168" s="228"/>
      <c r="W168" s="228"/>
      <c r="X168" s="228"/>
      <c r="Y168" s="228"/>
      <c r="Z168" s="228"/>
      <c r="AA168" s="234"/>
      <c r="AT168" s="235" t="s">
        <v>155</v>
      </c>
      <c r="AU168" s="235" t="s">
        <v>101</v>
      </c>
      <c r="AV168" s="11" t="s">
        <v>152</v>
      </c>
      <c r="AW168" s="11" t="s">
        <v>37</v>
      </c>
      <c r="AX168" s="11" t="s">
        <v>85</v>
      </c>
      <c r="AY168" s="235" t="s">
        <v>147</v>
      </c>
    </row>
    <row r="169" s="1" customFormat="1" ht="25.5" customHeight="1">
      <c r="B169" s="170"/>
      <c r="C169" s="206" t="s">
        <v>232</v>
      </c>
      <c r="D169" s="206" t="s">
        <v>148</v>
      </c>
      <c r="E169" s="207" t="s">
        <v>233</v>
      </c>
      <c r="F169" s="208" t="s">
        <v>234</v>
      </c>
      <c r="G169" s="208"/>
      <c r="H169" s="208"/>
      <c r="I169" s="208"/>
      <c r="J169" s="209" t="s">
        <v>151</v>
      </c>
      <c r="K169" s="210">
        <v>386</v>
      </c>
      <c r="L169" s="211">
        <v>0</v>
      </c>
      <c r="M169" s="211"/>
      <c r="N169" s="212">
        <f>ROUND(L169*K169,2)</f>
        <v>0</v>
      </c>
      <c r="O169" s="212"/>
      <c r="P169" s="212"/>
      <c r="Q169" s="212"/>
      <c r="R169" s="174"/>
      <c r="T169" s="213" t="s">
        <v>5</v>
      </c>
      <c r="U169" s="56" t="s">
        <v>45</v>
      </c>
      <c r="V169" s="47"/>
      <c r="W169" s="214">
        <f>V169*K169</f>
        <v>0</v>
      </c>
      <c r="X169" s="214">
        <v>0</v>
      </c>
      <c r="Y169" s="214">
        <f>X169*K169</f>
        <v>0</v>
      </c>
      <c r="Z169" s="214">
        <v>0</v>
      </c>
      <c r="AA169" s="215">
        <f>Z169*K169</f>
        <v>0</v>
      </c>
      <c r="AR169" s="22" t="s">
        <v>152</v>
      </c>
      <c r="AT169" s="22" t="s">
        <v>148</v>
      </c>
      <c r="AU169" s="22" t="s">
        <v>101</v>
      </c>
      <c r="AY169" s="22" t="s">
        <v>147</v>
      </c>
      <c r="BE169" s="131">
        <f>IF(U169="základní",N169,0)</f>
        <v>0</v>
      </c>
      <c r="BF169" s="131">
        <f>IF(U169="snížená",N169,0)</f>
        <v>0</v>
      </c>
      <c r="BG169" s="131">
        <f>IF(U169="zákl. přenesená",N169,0)</f>
        <v>0</v>
      </c>
      <c r="BH169" s="131">
        <f>IF(U169="sníž. přenesená",N169,0)</f>
        <v>0</v>
      </c>
      <c r="BI169" s="131">
        <f>IF(U169="nulová",N169,0)</f>
        <v>0</v>
      </c>
      <c r="BJ169" s="22" t="s">
        <v>85</v>
      </c>
      <c r="BK169" s="131">
        <f>ROUND(L169*K169,2)</f>
        <v>0</v>
      </c>
      <c r="BL169" s="22" t="s">
        <v>152</v>
      </c>
      <c r="BM169" s="22" t="s">
        <v>235</v>
      </c>
    </row>
    <row r="170" s="10" customFormat="1" ht="16.5" customHeight="1">
      <c r="B170" s="216"/>
      <c r="C170" s="217"/>
      <c r="D170" s="217"/>
      <c r="E170" s="218" t="s">
        <v>5</v>
      </c>
      <c r="F170" s="219" t="s">
        <v>236</v>
      </c>
      <c r="G170" s="220"/>
      <c r="H170" s="220"/>
      <c r="I170" s="220"/>
      <c r="J170" s="217"/>
      <c r="K170" s="221">
        <v>386</v>
      </c>
      <c r="L170" s="217"/>
      <c r="M170" s="217"/>
      <c r="N170" s="217"/>
      <c r="O170" s="217"/>
      <c r="P170" s="217"/>
      <c r="Q170" s="217"/>
      <c r="R170" s="222"/>
      <c r="T170" s="223"/>
      <c r="U170" s="217"/>
      <c r="V170" s="217"/>
      <c r="W170" s="217"/>
      <c r="X170" s="217"/>
      <c r="Y170" s="217"/>
      <c r="Z170" s="217"/>
      <c r="AA170" s="224"/>
      <c r="AT170" s="225" t="s">
        <v>155</v>
      </c>
      <c r="AU170" s="225" t="s">
        <v>101</v>
      </c>
      <c r="AV170" s="10" t="s">
        <v>101</v>
      </c>
      <c r="AW170" s="10" t="s">
        <v>37</v>
      </c>
      <c r="AX170" s="10" t="s">
        <v>85</v>
      </c>
      <c r="AY170" s="225" t="s">
        <v>147</v>
      </c>
    </row>
    <row r="171" s="1" customFormat="1" ht="16.5" customHeight="1">
      <c r="B171" s="170"/>
      <c r="C171" s="238" t="s">
        <v>237</v>
      </c>
      <c r="D171" s="238" t="s">
        <v>238</v>
      </c>
      <c r="E171" s="239" t="s">
        <v>239</v>
      </c>
      <c r="F171" s="240" t="s">
        <v>240</v>
      </c>
      <c r="G171" s="240"/>
      <c r="H171" s="240"/>
      <c r="I171" s="240"/>
      <c r="J171" s="241" t="s">
        <v>241</v>
      </c>
      <c r="K171" s="242">
        <v>5.79</v>
      </c>
      <c r="L171" s="243">
        <v>0</v>
      </c>
      <c r="M171" s="243"/>
      <c r="N171" s="244">
        <f>ROUND(L171*K171,2)</f>
        <v>0</v>
      </c>
      <c r="O171" s="212"/>
      <c r="P171" s="212"/>
      <c r="Q171" s="212"/>
      <c r="R171" s="174"/>
      <c r="T171" s="213" t="s">
        <v>5</v>
      </c>
      <c r="U171" s="56" t="s">
        <v>45</v>
      </c>
      <c r="V171" s="47"/>
      <c r="W171" s="214">
        <f>V171*K171</f>
        <v>0</v>
      </c>
      <c r="X171" s="214">
        <v>0.001</v>
      </c>
      <c r="Y171" s="214">
        <f>X171*K171</f>
        <v>0.00579</v>
      </c>
      <c r="Z171" s="214">
        <v>0</v>
      </c>
      <c r="AA171" s="215">
        <f>Z171*K171</f>
        <v>0</v>
      </c>
      <c r="AR171" s="22" t="s">
        <v>188</v>
      </c>
      <c r="AT171" s="22" t="s">
        <v>238</v>
      </c>
      <c r="AU171" s="22" t="s">
        <v>101</v>
      </c>
      <c r="AY171" s="22" t="s">
        <v>147</v>
      </c>
      <c r="BE171" s="131">
        <f>IF(U171="základní",N171,0)</f>
        <v>0</v>
      </c>
      <c r="BF171" s="131">
        <f>IF(U171="snížená",N171,0)</f>
        <v>0</v>
      </c>
      <c r="BG171" s="131">
        <f>IF(U171="zákl. přenesená",N171,0)</f>
        <v>0</v>
      </c>
      <c r="BH171" s="131">
        <f>IF(U171="sníž. přenesená",N171,0)</f>
        <v>0</v>
      </c>
      <c r="BI171" s="131">
        <f>IF(U171="nulová",N171,0)</f>
        <v>0</v>
      </c>
      <c r="BJ171" s="22" t="s">
        <v>85</v>
      </c>
      <c r="BK171" s="131">
        <f>ROUND(L171*K171,2)</f>
        <v>0</v>
      </c>
      <c r="BL171" s="22" t="s">
        <v>152</v>
      </c>
      <c r="BM171" s="22" t="s">
        <v>242</v>
      </c>
    </row>
    <row r="172" s="10" customFormat="1" ht="16.5" customHeight="1">
      <c r="B172" s="216"/>
      <c r="C172" s="217"/>
      <c r="D172" s="217"/>
      <c r="E172" s="218" t="s">
        <v>5</v>
      </c>
      <c r="F172" s="219" t="s">
        <v>243</v>
      </c>
      <c r="G172" s="220"/>
      <c r="H172" s="220"/>
      <c r="I172" s="220"/>
      <c r="J172" s="217"/>
      <c r="K172" s="221">
        <v>5.79</v>
      </c>
      <c r="L172" s="217"/>
      <c r="M172" s="217"/>
      <c r="N172" s="217"/>
      <c r="O172" s="217"/>
      <c r="P172" s="217"/>
      <c r="Q172" s="217"/>
      <c r="R172" s="222"/>
      <c r="T172" s="223"/>
      <c r="U172" s="217"/>
      <c r="V172" s="217"/>
      <c r="W172" s="217"/>
      <c r="X172" s="217"/>
      <c r="Y172" s="217"/>
      <c r="Z172" s="217"/>
      <c r="AA172" s="224"/>
      <c r="AT172" s="225" t="s">
        <v>155</v>
      </c>
      <c r="AU172" s="225" t="s">
        <v>101</v>
      </c>
      <c r="AV172" s="10" t="s">
        <v>101</v>
      </c>
      <c r="AW172" s="10" t="s">
        <v>37</v>
      </c>
      <c r="AX172" s="10" t="s">
        <v>85</v>
      </c>
      <c r="AY172" s="225" t="s">
        <v>147</v>
      </c>
    </row>
    <row r="173" s="1" customFormat="1" ht="25.5" customHeight="1">
      <c r="B173" s="170"/>
      <c r="C173" s="206" t="s">
        <v>244</v>
      </c>
      <c r="D173" s="206" t="s">
        <v>148</v>
      </c>
      <c r="E173" s="207" t="s">
        <v>245</v>
      </c>
      <c r="F173" s="208" t="s">
        <v>246</v>
      </c>
      <c r="G173" s="208"/>
      <c r="H173" s="208"/>
      <c r="I173" s="208"/>
      <c r="J173" s="209" t="s">
        <v>151</v>
      </c>
      <c r="K173" s="210">
        <v>386</v>
      </c>
      <c r="L173" s="211">
        <v>0</v>
      </c>
      <c r="M173" s="211"/>
      <c r="N173" s="212">
        <f>ROUND(L173*K173,2)</f>
        <v>0</v>
      </c>
      <c r="O173" s="212"/>
      <c r="P173" s="212"/>
      <c r="Q173" s="212"/>
      <c r="R173" s="174"/>
      <c r="T173" s="213" t="s">
        <v>5</v>
      </c>
      <c r="U173" s="56" t="s">
        <v>45</v>
      </c>
      <c r="V173" s="47"/>
      <c r="W173" s="214">
        <f>V173*K173</f>
        <v>0</v>
      </c>
      <c r="X173" s="214">
        <v>0</v>
      </c>
      <c r="Y173" s="214">
        <f>X173*K173</f>
        <v>0</v>
      </c>
      <c r="Z173" s="214">
        <v>0</v>
      </c>
      <c r="AA173" s="215">
        <f>Z173*K173</f>
        <v>0</v>
      </c>
      <c r="AR173" s="22" t="s">
        <v>152</v>
      </c>
      <c r="AT173" s="22" t="s">
        <v>148</v>
      </c>
      <c r="AU173" s="22" t="s">
        <v>101</v>
      </c>
      <c r="AY173" s="22" t="s">
        <v>147</v>
      </c>
      <c r="BE173" s="131">
        <f>IF(U173="základní",N173,0)</f>
        <v>0</v>
      </c>
      <c r="BF173" s="131">
        <f>IF(U173="snížená",N173,0)</f>
        <v>0</v>
      </c>
      <c r="BG173" s="131">
        <f>IF(U173="zákl. přenesená",N173,0)</f>
        <v>0</v>
      </c>
      <c r="BH173" s="131">
        <f>IF(U173="sníž. přenesená",N173,0)</f>
        <v>0</v>
      </c>
      <c r="BI173" s="131">
        <f>IF(U173="nulová",N173,0)</f>
        <v>0</v>
      </c>
      <c r="BJ173" s="22" t="s">
        <v>85</v>
      </c>
      <c r="BK173" s="131">
        <f>ROUND(L173*K173,2)</f>
        <v>0</v>
      </c>
      <c r="BL173" s="22" t="s">
        <v>152</v>
      </c>
      <c r="BM173" s="22" t="s">
        <v>247</v>
      </c>
    </row>
    <row r="174" s="1" customFormat="1" ht="38.25" customHeight="1">
      <c r="B174" s="170"/>
      <c r="C174" s="206" t="s">
        <v>248</v>
      </c>
      <c r="D174" s="206" t="s">
        <v>148</v>
      </c>
      <c r="E174" s="207" t="s">
        <v>249</v>
      </c>
      <c r="F174" s="208" t="s">
        <v>250</v>
      </c>
      <c r="G174" s="208"/>
      <c r="H174" s="208"/>
      <c r="I174" s="208"/>
      <c r="J174" s="209" t="s">
        <v>151</v>
      </c>
      <c r="K174" s="210">
        <v>386</v>
      </c>
      <c r="L174" s="211">
        <v>0</v>
      </c>
      <c r="M174" s="211"/>
      <c r="N174" s="212">
        <f>ROUND(L174*K174,2)</f>
        <v>0</v>
      </c>
      <c r="O174" s="212"/>
      <c r="P174" s="212"/>
      <c r="Q174" s="212"/>
      <c r="R174" s="174"/>
      <c r="T174" s="213" t="s">
        <v>5</v>
      </c>
      <c r="U174" s="56" t="s">
        <v>45</v>
      </c>
      <c r="V174" s="47"/>
      <c r="W174" s="214">
        <f>V174*K174</f>
        <v>0</v>
      </c>
      <c r="X174" s="214">
        <v>0</v>
      </c>
      <c r="Y174" s="214">
        <f>X174*K174</f>
        <v>0</v>
      </c>
      <c r="Z174" s="214">
        <v>0</v>
      </c>
      <c r="AA174" s="215">
        <f>Z174*K174</f>
        <v>0</v>
      </c>
      <c r="AR174" s="22" t="s">
        <v>152</v>
      </c>
      <c r="AT174" s="22" t="s">
        <v>148</v>
      </c>
      <c r="AU174" s="22" t="s">
        <v>101</v>
      </c>
      <c r="AY174" s="22" t="s">
        <v>147</v>
      </c>
      <c r="BE174" s="131">
        <f>IF(U174="základní",N174,0)</f>
        <v>0</v>
      </c>
      <c r="BF174" s="131">
        <f>IF(U174="snížená",N174,0)</f>
        <v>0</v>
      </c>
      <c r="BG174" s="131">
        <f>IF(U174="zákl. přenesená",N174,0)</f>
        <v>0</v>
      </c>
      <c r="BH174" s="131">
        <f>IF(U174="sníž. přenesená",N174,0)</f>
        <v>0</v>
      </c>
      <c r="BI174" s="131">
        <f>IF(U174="nulová",N174,0)</f>
        <v>0</v>
      </c>
      <c r="BJ174" s="22" t="s">
        <v>85</v>
      </c>
      <c r="BK174" s="131">
        <f>ROUND(L174*K174,2)</f>
        <v>0</v>
      </c>
      <c r="BL174" s="22" t="s">
        <v>152</v>
      </c>
      <c r="BM174" s="22" t="s">
        <v>251</v>
      </c>
    </row>
    <row r="175" s="1" customFormat="1" ht="25.5" customHeight="1">
      <c r="B175" s="170"/>
      <c r="C175" s="206" t="s">
        <v>252</v>
      </c>
      <c r="D175" s="206" t="s">
        <v>148</v>
      </c>
      <c r="E175" s="207" t="s">
        <v>253</v>
      </c>
      <c r="F175" s="208" t="s">
        <v>254</v>
      </c>
      <c r="G175" s="208"/>
      <c r="H175" s="208"/>
      <c r="I175" s="208"/>
      <c r="J175" s="209" t="s">
        <v>255</v>
      </c>
      <c r="K175" s="210">
        <v>6</v>
      </c>
      <c r="L175" s="211">
        <v>0</v>
      </c>
      <c r="M175" s="211"/>
      <c r="N175" s="212">
        <f>ROUND(L175*K175,2)</f>
        <v>0</v>
      </c>
      <c r="O175" s="212"/>
      <c r="P175" s="212"/>
      <c r="Q175" s="212"/>
      <c r="R175" s="174"/>
      <c r="T175" s="213" t="s">
        <v>5</v>
      </c>
      <c r="U175" s="56" t="s">
        <v>45</v>
      </c>
      <c r="V175" s="47"/>
      <c r="W175" s="214">
        <f>V175*K175</f>
        <v>0</v>
      </c>
      <c r="X175" s="214">
        <v>0.021350000000000001</v>
      </c>
      <c r="Y175" s="214">
        <f>X175*K175</f>
        <v>0.12809999999999999</v>
      </c>
      <c r="Z175" s="214">
        <v>0</v>
      </c>
      <c r="AA175" s="215">
        <f>Z175*K175</f>
        <v>0</v>
      </c>
      <c r="AR175" s="22" t="s">
        <v>152</v>
      </c>
      <c r="AT175" s="22" t="s">
        <v>148</v>
      </c>
      <c r="AU175" s="22" t="s">
        <v>101</v>
      </c>
      <c r="AY175" s="22" t="s">
        <v>147</v>
      </c>
      <c r="BE175" s="131">
        <f>IF(U175="základní",N175,0)</f>
        <v>0</v>
      </c>
      <c r="BF175" s="131">
        <f>IF(U175="snížená",N175,0)</f>
        <v>0</v>
      </c>
      <c r="BG175" s="131">
        <f>IF(U175="zákl. přenesená",N175,0)</f>
        <v>0</v>
      </c>
      <c r="BH175" s="131">
        <f>IF(U175="sníž. přenesená",N175,0)</f>
        <v>0</v>
      </c>
      <c r="BI175" s="131">
        <f>IF(U175="nulová",N175,0)</f>
        <v>0</v>
      </c>
      <c r="BJ175" s="22" t="s">
        <v>85</v>
      </c>
      <c r="BK175" s="131">
        <f>ROUND(L175*K175,2)</f>
        <v>0</v>
      </c>
      <c r="BL175" s="22" t="s">
        <v>152</v>
      </c>
      <c r="BM175" s="22" t="s">
        <v>256</v>
      </c>
    </row>
    <row r="176" s="10" customFormat="1" ht="16.5" customHeight="1">
      <c r="B176" s="216"/>
      <c r="C176" s="217"/>
      <c r="D176" s="217"/>
      <c r="E176" s="218" t="s">
        <v>5</v>
      </c>
      <c r="F176" s="219" t="s">
        <v>257</v>
      </c>
      <c r="G176" s="220"/>
      <c r="H176" s="220"/>
      <c r="I176" s="220"/>
      <c r="J176" s="217"/>
      <c r="K176" s="221">
        <v>6</v>
      </c>
      <c r="L176" s="217"/>
      <c r="M176" s="217"/>
      <c r="N176" s="217"/>
      <c r="O176" s="217"/>
      <c r="P176" s="217"/>
      <c r="Q176" s="217"/>
      <c r="R176" s="222"/>
      <c r="T176" s="223"/>
      <c r="U176" s="217"/>
      <c r="V176" s="217"/>
      <c r="W176" s="217"/>
      <c r="X176" s="217"/>
      <c r="Y176" s="217"/>
      <c r="Z176" s="217"/>
      <c r="AA176" s="224"/>
      <c r="AT176" s="225" t="s">
        <v>155</v>
      </c>
      <c r="AU176" s="225" t="s">
        <v>101</v>
      </c>
      <c r="AV176" s="10" t="s">
        <v>101</v>
      </c>
      <c r="AW176" s="10" t="s">
        <v>37</v>
      </c>
      <c r="AX176" s="10" t="s">
        <v>85</v>
      </c>
      <c r="AY176" s="225" t="s">
        <v>147</v>
      </c>
    </row>
    <row r="177" s="1" customFormat="1" ht="25.5" customHeight="1">
      <c r="B177" s="170"/>
      <c r="C177" s="206" t="s">
        <v>10</v>
      </c>
      <c r="D177" s="206" t="s">
        <v>148</v>
      </c>
      <c r="E177" s="207" t="s">
        <v>258</v>
      </c>
      <c r="F177" s="208" t="s">
        <v>259</v>
      </c>
      <c r="G177" s="208"/>
      <c r="H177" s="208"/>
      <c r="I177" s="208"/>
      <c r="J177" s="209" t="s">
        <v>255</v>
      </c>
      <c r="K177" s="210">
        <v>1</v>
      </c>
      <c r="L177" s="211">
        <v>0</v>
      </c>
      <c r="M177" s="211"/>
      <c r="N177" s="212">
        <f>ROUND(L177*K177,2)</f>
        <v>0</v>
      </c>
      <c r="O177" s="212"/>
      <c r="P177" s="212"/>
      <c r="Q177" s="212"/>
      <c r="R177" s="174"/>
      <c r="T177" s="213" t="s">
        <v>5</v>
      </c>
      <c r="U177" s="56" t="s">
        <v>45</v>
      </c>
      <c r="V177" s="47"/>
      <c r="W177" s="214">
        <f>V177*K177</f>
        <v>0</v>
      </c>
      <c r="X177" s="214">
        <v>0.02989</v>
      </c>
      <c r="Y177" s="214">
        <f>X177*K177</f>
        <v>0.02989</v>
      </c>
      <c r="Z177" s="214">
        <v>0</v>
      </c>
      <c r="AA177" s="215">
        <f>Z177*K177</f>
        <v>0</v>
      </c>
      <c r="AR177" s="22" t="s">
        <v>152</v>
      </c>
      <c r="AT177" s="22" t="s">
        <v>148</v>
      </c>
      <c r="AU177" s="22" t="s">
        <v>101</v>
      </c>
      <c r="AY177" s="22" t="s">
        <v>147</v>
      </c>
      <c r="BE177" s="131">
        <f>IF(U177="základní",N177,0)</f>
        <v>0</v>
      </c>
      <c r="BF177" s="131">
        <f>IF(U177="snížená",N177,0)</f>
        <v>0</v>
      </c>
      <c r="BG177" s="131">
        <f>IF(U177="zákl. přenesená",N177,0)</f>
        <v>0</v>
      </c>
      <c r="BH177" s="131">
        <f>IF(U177="sníž. přenesená",N177,0)</f>
        <v>0</v>
      </c>
      <c r="BI177" s="131">
        <f>IF(U177="nulová",N177,0)</f>
        <v>0</v>
      </c>
      <c r="BJ177" s="22" t="s">
        <v>85</v>
      </c>
      <c r="BK177" s="131">
        <f>ROUND(L177*K177,2)</f>
        <v>0</v>
      </c>
      <c r="BL177" s="22" t="s">
        <v>152</v>
      </c>
      <c r="BM177" s="22" t="s">
        <v>260</v>
      </c>
    </row>
    <row r="178" s="10" customFormat="1" ht="16.5" customHeight="1">
      <c r="B178" s="216"/>
      <c r="C178" s="217"/>
      <c r="D178" s="217"/>
      <c r="E178" s="218" t="s">
        <v>5</v>
      </c>
      <c r="F178" s="219" t="s">
        <v>261</v>
      </c>
      <c r="G178" s="220"/>
      <c r="H178" s="220"/>
      <c r="I178" s="220"/>
      <c r="J178" s="217"/>
      <c r="K178" s="221">
        <v>1</v>
      </c>
      <c r="L178" s="217"/>
      <c r="M178" s="217"/>
      <c r="N178" s="217"/>
      <c r="O178" s="217"/>
      <c r="P178" s="217"/>
      <c r="Q178" s="217"/>
      <c r="R178" s="222"/>
      <c r="T178" s="223"/>
      <c r="U178" s="217"/>
      <c r="V178" s="217"/>
      <c r="W178" s="217"/>
      <c r="X178" s="217"/>
      <c r="Y178" s="217"/>
      <c r="Z178" s="217"/>
      <c r="AA178" s="224"/>
      <c r="AT178" s="225" t="s">
        <v>155</v>
      </c>
      <c r="AU178" s="225" t="s">
        <v>101</v>
      </c>
      <c r="AV178" s="10" t="s">
        <v>101</v>
      </c>
      <c r="AW178" s="10" t="s">
        <v>37</v>
      </c>
      <c r="AX178" s="10" t="s">
        <v>85</v>
      </c>
      <c r="AY178" s="225" t="s">
        <v>147</v>
      </c>
    </row>
    <row r="179" s="1" customFormat="1" ht="25.5" customHeight="1">
      <c r="B179" s="170"/>
      <c r="C179" s="206" t="s">
        <v>262</v>
      </c>
      <c r="D179" s="206" t="s">
        <v>148</v>
      </c>
      <c r="E179" s="207" t="s">
        <v>263</v>
      </c>
      <c r="F179" s="208" t="s">
        <v>264</v>
      </c>
      <c r="G179" s="208"/>
      <c r="H179" s="208"/>
      <c r="I179" s="208"/>
      <c r="J179" s="209" t="s">
        <v>255</v>
      </c>
      <c r="K179" s="210">
        <v>1</v>
      </c>
      <c r="L179" s="211">
        <v>0</v>
      </c>
      <c r="M179" s="211"/>
      <c r="N179" s="212">
        <f>ROUND(L179*K179,2)</f>
        <v>0</v>
      </c>
      <c r="O179" s="212"/>
      <c r="P179" s="212"/>
      <c r="Q179" s="212"/>
      <c r="R179" s="174"/>
      <c r="T179" s="213" t="s">
        <v>5</v>
      </c>
      <c r="U179" s="56" t="s">
        <v>45</v>
      </c>
      <c r="V179" s="47"/>
      <c r="W179" s="214">
        <f>V179*K179</f>
        <v>0</v>
      </c>
      <c r="X179" s="214">
        <v>0.05978</v>
      </c>
      <c r="Y179" s="214">
        <f>X179*K179</f>
        <v>0.05978</v>
      </c>
      <c r="Z179" s="214">
        <v>0</v>
      </c>
      <c r="AA179" s="215">
        <f>Z179*K179</f>
        <v>0</v>
      </c>
      <c r="AR179" s="22" t="s">
        <v>152</v>
      </c>
      <c r="AT179" s="22" t="s">
        <v>148</v>
      </c>
      <c r="AU179" s="22" t="s">
        <v>101</v>
      </c>
      <c r="AY179" s="22" t="s">
        <v>147</v>
      </c>
      <c r="BE179" s="131">
        <f>IF(U179="základní",N179,0)</f>
        <v>0</v>
      </c>
      <c r="BF179" s="131">
        <f>IF(U179="snížená",N179,0)</f>
        <v>0</v>
      </c>
      <c r="BG179" s="131">
        <f>IF(U179="zákl. přenesená",N179,0)</f>
        <v>0</v>
      </c>
      <c r="BH179" s="131">
        <f>IF(U179="sníž. přenesená",N179,0)</f>
        <v>0</v>
      </c>
      <c r="BI179" s="131">
        <f>IF(U179="nulová",N179,0)</f>
        <v>0</v>
      </c>
      <c r="BJ179" s="22" t="s">
        <v>85</v>
      </c>
      <c r="BK179" s="131">
        <f>ROUND(L179*K179,2)</f>
        <v>0</v>
      </c>
      <c r="BL179" s="22" t="s">
        <v>152</v>
      </c>
      <c r="BM179" s="22" t="s">
        <v>265</v>
      </c>
    </row>
    <row r="180" s="10" customFormat="1" ht="16.5" customHeight="1">
      <c r="B180" s="216"/>
      <c r="C180" s="217"/>
      <c r="D180" s="217"/>
      <c r="E180" s="218" t="s">
        <v>5</v>
      </c>
      <c r="F180" s="219" t="s">
        <v>261</v>
      </c>
      <c r="G180" s="220"/>
      <c r="H180" s="220"/>
      <c r="I180" s="220"/>
      <c r="J180" s="217"/>
      <c r="K180" s="221">
        <v>1</v>
      </c>
      <c r="L180" s="217"/>
      <c r="M180" s="217"/>
      <c r="N180" s="217"/>
      <c r="O180" s="217"/>
      <c r="P180" s="217"/>
      <c r="Q180" s="217"/>
      <c r="R180" s="222"/>
      <c r="T180" s="223"/>
      <c r="U180" s="217"/>
      <c r="V180" s="217"/>
      <c r="W180" s="217"/>
      <c r="X180" s="217"/>
      <c r="Y180" s="217"/>
      <c r="Z180" s="217"/>
      <c r="AA180" s="224"/>
      <c r="AT180" s="225" t="s">
        <v>155</v>
      </c>
      <c r="AU180" s="225" t="s">
        <v>101</v>
      </c>
      <c r="AV180" s="10" t="s">
        <v>101</v>
      </c>
      <c r="AW180" s="10" t="s">
        <v>37</v>
      </c>
      <c r="AX180" s="10" t="s">
        <v>85</v>
      </c>
      <c r="AY180" s="225" t="s">
        <v>147</v>
      </c>
    </row>
    <row r="181" s="1" customFormat="1" ht="25.5" customHeight="1">
      <c r="B181" s="170"/>
      <c r="C181" s="206" t="s">
        <v>266</v>
      </c>
      <c r="D181" s="206" t="s">
        <v>148</v>
      </c>
      <c r="E181" s="207" t="s">
        <v>267</v>
      </c>
      <c r="F181" s="208" t="s">
        <v>268</v>
      </c>
      <c r="G181" s="208"/>
      <c r="H181" s="208"/>
      <c r="I181" s="208"/>
      <c r="J181" s="209" t="s">
        <v>151</v>
      </c>
      <c r="K181" s="210">
        <v>386</v>
      </c>
      <c r="L181" s="211">
        <v>0</v>
      </c>
      <c r="M181" s="211"/>
      <c r="N181" s="212">
        <f>ROUND(L181*K181,2)</f>
        <v>0</v>
      </c>
      <c r="O181" s="212"/>
      <c r="P181" s="212"/>
      <c r="Q181" s="212"/>
      <c r="R181" s="174"/>
      <c r="T181" s="213" t="s">
        <v>5</v>
      </c>
      <c r="U181" s="56" t="s">
        <v>45</v>
      </c>
      <c r="V181" s="47"/>
      <c r="W181" s="214">
        <f>V181*K181</f>
        <v>0</v>
      </c>
      <c r="X181" s="214">
        <v>0</v>
      </c>
      <c r="Y181" s="214">
        <f>X181*K181</f>
        <v>0</v>
      </c>
      <c r="Z181" s="214">
        <v>0</v>
      </c>
      <c r="AA181" s="215">
        <f>Z181*K181</f>
        <v>0</v>
      </c>
      <c r="AR181" s="22" t="s">
        <v>152</v>
      </c>
      <c r="AT181" s="22" t="s">
        <v>148</v>
      </c>
      <c r="AU181" s="22" t="s">
        <v>101</v>
      </c>
      <c r="AY181" s="22" t="s">
        <v>147</v>
      </c>
      <c r="BE181" s="131">
        <f>IF(U181="základní",N181,0)</f>
        <v>0</v>
      </c>
      <c r="BF181" s="131">
        <f>IF(U181="snížená",N181,0)</f>
        <v>0</v>
      </c>
      <c r="BG181" s="131">
        <f>IF(U181="zákl. přenesená",N181,0)</f>
        <v>0</v>
      </c>
      <c r="BH181" s="131">
        <f>IF(U181="sníž. přenesená",N181,0)</f>
        <v>0</v>
      </c>
      <c r="BI181" s="131">
        <f>IF(U181="nulová",N181,0)</f>
        <v>0</v>
      </c>
      <c r="BJ181" s="22" t="s">
        <v>85</v>
      </c>
      <c r="BK181" s="131">
        <f>ROUND(L181*K181,2)</f>
        <v>0</v>
      </c>
      <c r="BL181" s="22" t="s">
        <v>152</v>
      </c>
      <c r="BM181" s="22" t="s">
        <v>269</v>
      </c>
    </row>
    <row r="182" s="1" customFormat="1" ht="16.5" customHeight="1">
      <c r="B182" s="170"/>
      <c r="C182" s="206" t="s">
        <v>270</v>
      </c>
      <c r="D182" s="206" t="s">
        <v>148</v>
      </c>
      <c r="E182" s="207" t="s">
        <v>271</v>
      </c>
      <c r="F182" s="208" t="s">
        <v>272</v>
      </c>
      <c r="G182" s="208"/>
      <c r="H182" s="208"/>
      <c r="I182" s="208"/>
      <c r="J182" s="209" t="s">
        <v>158</v>
      </c>
      <c r="K182" s="210">
        <v>30.879999999999999</v>
      </c>
      <c r="L182" s="211">
        <v>0</v>
      </c>
      <c r="M182" s="211"/>
      <c r="N182" s="212">
        <f>ROUND(L182*K182,2)</f>
        <v>0</v>
      </c>
      <c r="O182" s="212"/>
      <c r="P182" s="212"/>
      <c r="Q182" s="212"/>
      <c r="R182" s="174"/>
      <c r="T182" s="213" t="s">
        <v>5</v>
      </c>
      <c r="U182" s="56" t="s">
        <v>45</v>
      </c>
      <c r="V182" s="47"/>
      <c r="W182" s="214">
        <f>V182*K182</f>
        <v>0</v>
      </c>
      <c r="X182" s="214">
        <v>0</v>
      </c>
      <c r="Y182" s="214">
        <f>X182*K182</f>
        <v>0</v>
      </c>
      <c r="Z182" s="214">
        <v>0</v>
      </c>
      <c r="AA182" s="215">
        <f>Z182*K182</f>
        <v>0</v>
      </c>
      <c r="AR182" s="22" t="s">
        <v>152</v>
      </c>
      <c r="AT182" s="22" t="s">
        <v>148</v>
      </c>
      <c r="AU182" s="22" t="s">
        <v>101</v>
      </c>
      <c r="AY182" s="22" t="s">
        <v>147</v>
      </c>
      <c r="BE182" s="131">
        <f>IF(U182="základní",N182,0)</f>
        <v>0</v>
      </c>
      <c r="BF182" s="131">
        <f>IF(U182="snížená",N182,0)</f>
        <v>0</v>
      </c>
      <c r="BG182" s="131">
        <f>IF(U182="zákl. přenesená",N182,0)</f>
        <v>0</v>
      </c>
      <c r="BH182" s="131">
        <f>IF(U182="sníž. přenesená",N182,0)</f>
        <v>0</v>
      </c>
      <c r="BI182" s="131">
        <f>IF(U182="nulová",N182,0)</f>
        <v>0</v>
      </c>
      <c r="BJ182" s="22" t="s">
        <v>85</v>
      </c>
      <c r="BK182" s="131">
        <f>ROUND(L182*K182,2)</f>
        <v>0</v>
      </c>
      <c r="BL182" s="22" t="s">
        <v>152</v>
      </c>
      <c r="BM182" s="22" t="s">
        <v>273</v>
      </c>
    </row>
    <row r="183" s="10" customFormat="1" ht="16.5" customHeight="1">
      <c r="B183" s="216"/>
      <c r="C183" s="217"/>
      <c r="D183" s="217"/>
      <c r="E183" s="218" t="s">
        <v>5</v>
      </c>
      <c r="F183" s="219" t="s">
        <v>274</v>
      </c>
      <c r="G183" s="220"/>
      <c r="H183" s="220"/>
      <c r="I183" s="220"/>
      <c r="J183" s="217"/>
      <c r="K183" s="221">
        <v>30.879999999999999</v>
      </c>
      <c r="L183" s="217"/>
      <c r="M183" s="217"/>
      <c r="N183" s="217"/>
      <c r="O183" s="217"/>
      <c r="P183" s="217"/>
      <c r="Q183" s="217"/>
      <c r="R183" s="222"/>
      <c r="T183" s="223"/>
      <c r="U183" s="217"/>
      <c r="V183" s="217"/>
      <c r="W183" s="217"/>
      <c r="X183" s="217"/>
      <c r="Y183" s="217"/>
      <c r="Z183" s="217"/>
      <c r="AA183" s="224"/>
      <c r="AT183" s="225" t="s">
        <v>155</v>
      </c>
      <c r="AU183" s="225" t="s">
        <v>101</v>
      </c>
      <c r="AV183" s="10" t="s">
        <v>101</v>
      </c>
      <c r="AW183" s="10" t="s">
        <v>37</v>
      </c>
      <c r="AX183" s="10" t="s">
        <v>85</v>
      </c>
      <c r="AY183" s="225" t="s">
        <v>147</v>
      </c>
    </row>
    <row r="184" s="9" customFormat="1" ht="29.88" customHeight="1">
      <c r="B184" s="192"/>
      <c r="C184" s="193"/>
      <c r="D184" s="203" t="s">
        <v>111</v>
      </c>
      <c r="E184" s="203"/>
      <c r="F184" s="203"/>
      <c r="G184" s="203"/>
      <c r="H184" s="203"/>
      <c r="I184" s="203"/>
      <c r="J184" s="203"/>
      <c r="K184" s="203"/>
      <c r="L184" s="203"/>
      <c r="M184" s="203"/>
      <c r="N184" s="204">
        <f>BK184</f>
        <v>0</v>
      </c>
      <c r="O184" s="205"/>
      <c r="P184" s="205"/>
      <c r="Q184" s="205"/>
      <c r="R184" s="196"/>
      <c r="T184" s="197"/>
      <c r="U184" s="193"/>
      <c r="V184" s="193"/>
      <c r="W184" s="198">
        <f>SUM(W185:W219)</f>
        <v>0</v>
      </c>
      <c r="X184" s="193"/>
      <c r="Y184" s="198">
        <f>SUM(Y185:Y219)</f>
        <v>155.72666634999999</v>
      </c>
      <c r="Z184" s="193"/>
      <c r="AA184" s="199">
        <f>SUM(AA185:AA219)</f>
        <v>0</v>
      </c>
      <c r="AR184" s="200" t="s">
        <v>85</v>
      </c>
      <c r="AT184" s="201" t="s">
        <v>79</v>
      </c>
      <c r="AU184" s="201" t="s">
        <v>85</v>
      </c>
      <c r="AY184" s="200" t="s">
        <v>147</v>
      </c>
      <c r="BK184" s="202">
        <f>SUM(BK185:BK219)</f>
        <v>0</v>
      </c>
    </row>
    <row r="185" s="1" customFormat="1" ht="38.25" customHeight="1">
      <c r="B185" s="170"/>
      <c r="C185" s="206" t="s">
        <v>275</v>
      </c>
      <c r="D185" s="206" t="s">
        <v>148</v>
      </c>
      <c r="E185" s="207" t="s">
        <v>276</v>
      </c>
      <c r="F185" s="208" t="s">
        <v>277</v>
      </c>
      <c r="G185" s="208"/>
      <c r="H185" s="208"/>
      <c r="I185" s="208"/>
      <c r="J185" s="209" t="s">
        <v>158</v>
      </c>
      <c r="K185" s="210">
        <v>36.280000000000001</v>
      </c>
      <c r="L185" s="211">
        <v>0</v>
      </c>
      <c r="M185" s="211"/>
      <c r="N185" s="212">
        <f>ROUND(L185*K185,2)</f>
        <v>0</v>
      </c>
      <c r="O185" s="212"/>
      <c r="P185" s="212"/>
      <c r="Q185" s="212"/>
      <c r="R185" s="174"/>
      <c r="T185" s="213" t="s">
        <v>5</v>
      </c>
      <c r="U185" s="56" t="s">
        <v>45</v>
      </c>
      <c r="V185" s="47"/>
      <c r="W185" s="214">
        <f>V185*K185</f>
        <v>0</v>
      </c>
      <c r="X185" s="214">
        <v>0</v>
      </c>
      <c r="Y185" s="214">
        <f>X185*K185</f>
        <v>0</v>
      </c>
      <c r="Z185" s="214">
        <v>0</v>
      </c>
      <c r="AA185" s="215">
        <f>Z185*K185</f>
        <v>0</v>
      </c>
      <c r="AR185" s="22" t="s">
        <v>152</v>
      </c>
      <c r="AT185" s="22" t="s">
        <v>148</v>
      </c>
      <c r="AU185" s="22" t="s">
        <v>101</v>
      </c>
      <c r="AY185" s="22" t="s">
        <v>147</v>
      </c>
      <c r="BE185" s="131">
        <f>IF(U185="základní",N185,0)</f>
        <v>0</v>
      </c>
      <c r="BF185" s="131">
        <f>IF(U185="snížená",N185,0)</f>
        <v>0</v>
      </c>
      <c r="BG185" s="131">
        <f>IF(U185="zákl. přenesená",N185,0)</f>
        <v>0</v>
      </c>
      <c r="BH185" s="131">
        <f>IF(U185="sníž. přenesená",N185,0)</f>
        <v>0</v>
      </c>
      <c r="BI185" s="131">
        <f>IF(U185="nulová",N185,0)</f>
        <v>0</v>
      </c>
      <c r="BJ185" s="22" t="s">
        <v>85</v>
      </c>
      <c r="BK185" s="131">
        <f>ROUND(L185*K185,2)</f>
        <v>0</v>
      </c>
      <c r="BL185" s="22" t="s">
        <v>152</v>
      </c>
      <c r="BM185" s="22" t="s">
        <v>278</v>
      </c>
    </row>
    <row r="186" s="10" customFormat="1" ht="16.5" customHeight="1">
      <c r="B186" s="216"/>
      <c r="C186" s="217"/>
      <c r="D186" s="217"/>
      <c r="E186" s="218" t="s">
        <v>5</v>
      </c>
      <c r="F186" s="219" t="s">
        <v>279</v>
      </c>
      <c r="G186" s="220"/>
      <c r="H186" s="220"/>
      <c r="I186" s="220"/>
      <c r="J186" s="217"/>
      <c r="K186" s="221">
        <v>36.280000000000001</v>
      </c>
      <c r="L186" s="217"/>
      <c r="M186" s="217"/>
      <c r="N186" s="217"/>
      <c r="O186" s="217"/>
      <c r="P186" s="217"/>
      <c r="Q186" s="217"/>
      <c r="R186" s="222"/>
      <c r="T186" s="223"/>
      <c r="U186" s="217"/>
      <c r="V186" s="217"/>
      <c r="W186" s="217"/>
      <c r="X186" s="217"/>
      <c r="Y186" s="217"/>
      <c r="Z186" s="217"/>
      <c r="AA186" s="224"/>
      <c r="AT186" s="225" t="s">
        <v>155</v>
      </c>
      <c r="AU186" s="225" t="s">
        <v>101</v>
      </c>
      <c r="AV186" s="10" t="s">
        <v>101</v>
      </c>
      <c r="AW186" s="10" t="s">
        <v>37</v>
      </c>
      <c r="AX186" s="10" t="s">
        <v>85</v>
      </c>
      <c r="AY186" s="225" t="s">
        <v>147</v>
      </c>
    </row>
    <row r="187" s="1" customFormat="1" ht="38.25" customHeight="1">
      <c r="B187" s="170"/>
      <c r="C187" s="206" t="s">
        <v>280</v>
      </c>
      <c r="D187" s="206" t="s">
        <v>148</v>
      </c>
      <c r="E187" s="207" t="s">
        <v>281</v>
      </c>
      <c r="F187" s="208" t="s">
        <v>282</v>
      </c>
      <c r="G187" s="208"/>
      <c r="H187" s="208"/>
      <c r="I187" s="208"/>
      <c r="J187" s="209" t="s">
        <v>151</v>
      </c>
      <c r="K187" s="210">
        <v>435.988</v>
      </c>
      <c r="L187" s="211">
        <v>0</v>
      </c>
      <c r="M187" s="211"/>
      <c r="N187" s="212">
        <f>ROUND(L187*K187,2)</f>
        <v>0</v>
      </c>
      <c r="O187" s="212"/>
      <c r="P187" s="212"/>
      <c r="Q187" s="212"/>
      <c r="R187" s="174"/>
      <c r="T187" s="213" t="s">
        <v>5</v>
      </c>
      <c r="U187" s="56" t="s">
        <v>45</v>
      </c>
      <c r="V187" s="47"/>
      <c r="W187" s="214">
        <f>V187*K187</f>
        <v>0</v>
      </c>
      <c r="X187" s="214">
        <v>0.00027</v>
      </c>
      <c r="Y187" s="214">
        <f>X187*K187</f>
        <v>0.11771676</v>
      </c>
      <c r="Z187" s="214">
        <v>0</v>
      </c>
      <c r="AA187" s="215">
        <f>Z187*K187</f>
        <v>0</v>
      </c>
      <c r="AR187" s="22" t="s">
        <v>152</v>
      </c>
      <c r="AT187" s="22" t="s">
        <v>148</v>
      </c>
      <c r="AU187" s="22" t="s">
        <v>101</v>
      </c>
      <c r="AY187" s="22" t="s">
        <v>147</v>
      </c>
      <c r="BE187" s="131">
        <f>IF(U187="základní",N187,0)</f>
        <v>0</v>
      </c>
      <c r="BF187" s="131">
        <f>IF(U187="snížená",N187,0)</f>
        <v>0</v>
      </c>
      <c r="BG187" s="131">
        <f>IF(U187="zákl. přenesená",N187,0)</f>
        <v>0</v>
      </c>
      <c r="BH187" s="131">
        <f>IF(U187="sníž. přenesená",N187,0)</f>
        <v>0</v>
      </c>
      <c r="BI187" s="131">
        <f>IF(U187="nulová",N187,0)</f>
        <v>0</v>
      </c>
      <c r="BJ187" s="22" t="s">
        <v>85</v>
      </c>
      <c r="BK187" s="131">
        <f>ROUND(L187*K187,2)</f>
        <v>0</v>
      </c>
      <c r="BL187" s="22" t="s">
        <v>152</v>
      </c>
      <c r="BM187" s="22" t="s">
        <v>283</v>
      </c>
    </row>
    <row r="188" s="10" customFormat="1" ht="16.5" customHeight="1">
      <c r="B188" s="216"/>
      <c r="C188" s="217"/>
      <c r="D188" s="217"/>
      <c r="E188" s="218" t="s">
        <v>5</v>
      </c>
      <c r="F188" s="219" t="s">
        <v>284</v>
      </c>
      <c r="G188" s="220"/>
      <c r="H188" s="220"/>
      <c r="I188" s="220"/>
      <c r="J188" s="217"/>
      <c r="K188" s="221">
        <v>226.75</v>
      </c>
      <c r="L188" s="217"/>
      <c r="M188" s="217"/>
      <c r="N188" s="217"/>
      <c r="O188" s="217"/>
      <c r="P188" s="217"/>
      <c r="Q188" s="217"/>
      <c r="R188" s="222"/>
      <c r="T188" s="223"/>
      <c r="U188" s="217"/>
      <c r="V188" s="217"/>
      <c r="W188" s="217"/>
      <c r="X188" s="217"/>
      <c r="Y188" s="217"/>
      <c r="Z188" s="217"/>
      <c r="AA188" s="224"/>
      <c r="AT188" s="225" t="s">
        <v>155</v>
      </c>
      <c r="AU188" s="225" t="s">
        <v>101</v>
      </c>
      <c r="AV188" s="10" t="s">
        <v>101</v>
      </c>
      <c r="AW188" s="10" t="s">
        <v>37</v>
      </c>
      <c r="AX188" s="10" t="s">
        <v>80</v>
      </c>
      <c r="AY188" s="225" t="s">
        <v>147</v>
      </c>
    </row>
    <row r="189" s="10" customFormat="1" ht="16.5" customHeight="1">
      <c r="B189" s="216"/>
      <c r="C189" s="217"/>
      <c r="D189" s="217"/>
      <c r="E189" s="218" t="s">
        <v>5</v>
      </c>
      <c r="F189" s="226" t="s">
        <v>285</v>
      </c>
      <c r="G189" s="217"/>
      <c r="H189" s="217"/>
      <c r="I189" s="217"/>
      <c r="J189" s="217"/>
      <c r="K189" s="221">
        <v>209.238</v>
      </c>
      <c r="L189" s="217"/>
      <c r="M189" s="217"/>
      <c r="N189" s="217"/>
      <c r="O189" s="217"/>
      <c r="P189" s="217"/>
      <c r="Q189" s="217"/>
      <c r="R189" s="222"/>
      <c r="T189" s="223"/>
      <c r="U189" s="217"/>
      <c r="V189" s="217"/>
      <c r="W189" s="217"/>
      <c r="X189" s="217"/>
      <c r="Y189" s="217"/>
      <c r="Z189" s="217"/>
      <c r="AA189" s="224"/>
      <c r="AT189" s="225" t="s">
        <v>155</v>
      </c>
      <c r="AU189" s="225" t="s">
        <v>101</v>
      </c>
      <c r="AV189" s="10" t="s">
        <v>101</v>
      </c>
      <c r="AW189" s="10" t="s">
        <v>37</v>
      </c>
      <c r="AX189" s="10" t="s">
        <v>80</v>
      </c>
      <c r="AY189" s="225" t="s">
        <v>147</v>
      </c>
    </row>
    <row r="190" s="11" customFormat="1" ht="16.5" customHeight="1">
      <c r="B190" s="227"/>
      <c r="C190" s="228"/>
      <c r="D190" s="228"/>
      <c r="E190" s="229" t="s">
        <v>5</v>
      </c>
      <c r="F190" s="230" t="s">
        <v>171</v>
      </c>
      <c r="G190" s="228"/>
      <c r="H190" s="228"/>
      <c r="I190" s="228"/>
      <c r="J190" s="228"/>
      <c r="K190" s="231">
        <v>435.988</v>
      </c>
      <c r="L190" s="228"/>
      <c r="M190" s="228"/>
      <c r="N190" s="228"/>
      <c r="O190" s="228"/>
      <c r="P190" s="228"/>
      <c r="Q190" s="228"/>
      <c r="R190" s="232"/>
      <c r="T190" s="233"/>
      <c r="U190" s="228"/>
      <c r="V190" s="228"/>
      <c r="W190" s="228"/>
      <c r="X190" s="228"/>
      <c r="Y190" s="228"/>
      <c r="Z190" s="228"/>
      <c r="AA190" s="234"/>
      <c r="AT190" s="235" t="s">
        <v>155</v>
      </c>
      <c r="AU190" s="235" t="s">
        <v>101</v>
      </c>
      <c r="AV190" s="11" t="s">
        <v>152</v>
      </c>
      <c r="AW190" s="11" t="s">
        <v>37</v>
      </c>
      <c r="AX190" s="11" t="s">
        <v>85</v>
      </c>
      <c r="AY190" s="235" t="s">
        <v>147</v>
      </c>
    </row>
    <row r="191" s="1" customFormat="1" ht="16.5" customHeight="1">
      <c r="B191" s="170"/>
      <c r="C191" s="238" t="s">
        <v>286</v>
      </c>
      <c r="D191" s="238" t="s">
        <v>238</v>
      </c>
      <c r="E191" s="239" t="s">
        <v>287</v>
      </c>
      <c r="F191" s="240" t="s">
        <v>288</v>
      </c>
      <c r="G191" s="240"/>
      <c r="H191" s="240"/>
      <c r="I191" s="240"/>
      <c r="J191" s="241" t="s">
        <v>151</v>
      </c>
      <c r="K191" s="242">
        <v>523.18600000000004</v>
      </c>
      <c r="L191" s="243">
        <v>0</v>
      </c>
      <c r="M191" s="243"/>
      <c r="N191" s="244">
        <f>ROUND(L191*K191,2)</f>
        <v>0</v>
      </c>
      <c r="O191" s="212"/>
      <c r="P191" s="212"/>
      <c r="Q191" s="212"/>
      <c r="R191" s="174"/>
      <c r="T191" s="213" t="s">
        <v>5</v>
      </c>
      <c r="U191" s="56" t="s">
        <v>45</v>
      </c>
      <c r="V191" s="47"/>
      <c r="W191" s="214">
        <f>V191*K191</f>
        <v>0</v>
      </c>
      <c r="X191" s="214">
        <v>0.00029999999999999997</v>
      </c>
      <c r="Y191" s="214">
        <f>X191*K191</f>
        <v>0.15695580000000001</v>
      </c>
      <c r="Z191" s="214">
        <v>0</v>
      </c>
      <c r="AA191" s="215">
        <f>Z191*K191</f>
        <v>0</v>
      </c>
      <c r="AR191" s="22" t="s">
        <v>188</v>
      </c>
      <c r="AT191" s="22" t="s">
        <v>238</v>
      </c>
      <c r="AU191" s="22" t="s">
        <v>101</v>
      </c>
      <c r="AY191" s="22" t="s">
        <v>147</v>
      </c>
      <c r="BE191" s="131">
        <f>IF(U191="základní",N191,0)</f>
        <v>0</v>
      </c>
      <c r="BF191" s="131">
        <f>IF(U191="snížená",N191,0)</f>
        <v>0</v>
      </c>
      <c r="BG191" s="131">
        <f>IF(U191="zákl. přenesená",N191,0)</f>
        <v>0</v>
      </c>
      <c r="BH191" s="131">
        <f>IF(U191="sníž. přenesená",N191,0)</f>
        <v>0</v>
      </c>
      <c r="BI191" s="131">
        <f>IF(U191="nulová",N191,0)</f>
        <v>0</v>
      </c>
      <c r="BJ191" s="22" t="s">
        <v>85</v>
      </c>
      <c r="BK191" s="131">
        <f>ROUND(L191*K191,2)</f>
        <v>0</v>
      </c>
      <c r="BL191" s="22" t="s">
        <v>152</v>
      </c>
      <c r="BM191" s="22" t="s">
        <v>289</v>
      </c>
    </row>
    <row r="192" s="10" customFormat="1" ht="16.5" customHeight="1">
      <c r="B192" s="216"/>
      <c r="C192" s="217"/>
      <c r="D192" s="217"/>
      <c r="E192" s="218" t="s">
        <v>5</v>
      </c>
      <c r="F192" s="219" t="s">
        <v>290</v>
      </c>
      <c r="G192" s="220"/>
      <c r="H192" s="220"/>
      <c r="I192" s="220"/>
      <c r="J192" s="217"/>
      <c r="K192" s="221">
        <v>523.18600000000004</v>
      </c>
      <c r="L192" s="217"/>
      <c r="M192" s="217"/>
      <c r="N192" s="217"/>
      <c r="O192" s="217"/>
      <c r="P192" s="217"/>
      <c r="Q192" s="217"/>
      <c r="R192" s="222"/>
      <c r="T192" s="223"/>
      <c r="U192" s="217"/>
      <c r="V192" s="217"/>
      <c r="W192" s="217"/>
      <c r="X192" s="217"/>
      <c r="Y192" s="217"/>
      <c r="Z192" s="217"/>
      <c r="AA192" s="224"/>
      <c r="AT192" s="225" t="s">
        <v>155</v>
      </c>
      <c r="AU192" s="225" t="s">
        <v>101</v>
      </c>
      <c r="AV192" s="10" t="s">
        <v>101</v>
      </c>
      <c r="AW192" s="10" t="s">
        <v>37</v>
      </c>
      <c r="AX192" s="10" t="s">
        <v>85</v>
      </c>
      <c r="AY192" s="225" t="s">
        <v>147</v>
      </c>
    </row>
    <row r="193" s="1" customFormat="1" ht="25.5" customHeight="1">
      <c r="B193" s="170"/>
      <c r="C193" s="206" t="s">
        <v>291</v>
      </c>
      <c r="D193" s="206" t="s">
        <v>148</v>
      </c>
      <c r="E193" s="207" t="s">
        <v>292</v>
      </c>
      <c r="F193" s="208" t="s">
        <v>293</v>
      </c>
      <c r="G193" s="208"/>
      <c r="H193" s="208"/>
      <c r="I193" s="208"/>
      <c r="J193" s="209" t="s">
        <v>294</v>
      </c>
      <c r="K193" s="210">
        <v>90.700000000000003</v>
      </c>
      <c r="L193" s="211">
        <v>0</v>
      </c>
      <c r="M193" s="211"/>
      <c r="N193" s="212">
        <f>ROUND(L193*K193,2)</f>
        <v>0</v>
      </c>
      <c r="O193" s="212"/>
      <c r="P193" s="212"/>
      <c r="Q193" s="212"/>
      <c r="R193" s="174"/>
      <c r="T193" s="213" t="s">
        <v>5</v>
      </c>
      <c r="U193" s="56" t="s">
        <v>45</v>
      </c>
      <c r="V193" s="47"/>
      <c r="W193" s="214">
        <f>V193*K193</f>
        <v>0</v>
      </c>
      <c r="X193" s="214">
        <v>0.00116</v>
      </c>
      <c r="Y193" s="214">
        <f>X193*K193</f>
        <v>0.105212</v>
      </c>
      <c r="Z193" s="214">
        <v>0</v>
      </c>
      <c r="AA193" s="215">
        <f>Z193*K193</f>
        <v>0</v>
      </c>
      <c r="AR193" s="22" t="s">
        <v>152</v>
      </c>
      <c r="AT193" s="22" t="s">
        <v>148</v>
      </c>
      <c r="AU193" s="22" t="s">
        <v>101</v>
      </c>
      <c r="AY193" s="22" t="s">
        <v>147</v>
      </c>
      <c r="BE193" s="131">
        <f>IF(U193="základní",N193,0)</f>
        <v>0</v>
      </c>
      <c r="BF193" s="131">
        <f>IF(U193="snížená",N193,0)</f>
        <v>0</v>
      </c>
      <c r="BG193" s="131">
        <f>IF(U193="zákl. přenesená",N193,0)</f>
        <v>0</v>
      </c>
      <c r="BH193" s="131">
        <f>IF(U193="sníž. přenesená",N193,0)</f>
        <v>0</v>
      </c>
      <c r="BI193" s="131">
        <f>IF(U193="nulová",N193,0)</f>
        <v>0</v>
      </c>
      <c r="BJ193" s="22" t="s">
        <v>85</v>
      </c>
      <c r="BK193" s="131">
        <f>ROUND(L193*K193,2)</f>
        <v>0</v>
      </c>
      <c r="BL193" s="22" t="s">
        <v>152</v>
      </c>
      <c r="BM193" s="22" t="s">
        <v>295</v>
      </c>
    </row>
    <row r="194" s="10" customFormat="1" ht="16.5" customHeight="1">
      <c r="B194" s="216"/>
      <c r="C194" s="217"/>
      <c r="D194" s="217"/>
      <c r="E194" s="218" t="s">
        <v>5</v>
      </c>
      <c r="F194" s="219" t="s">
        <v>296</v>
      </c>
      <c r="G194" s="220"/>
      <c r="H194" s="220"/>
      <c r="I194" s="220"/>
      <c r="J194" s="217"/>
      <c r="K194" s="221">
        <v>90.700000000000003</v>
      </c>
      <c r="L194" s="217"/>
      <c r="M194" s="217"/>
      <c r="N194" s="217"/>
      <c r="O194" s="217"/>
      <c r="P194" s="217"/>
      <c r="Q194" s="217"/>
      <c r="R194" s="222"/>
      <c r="T194" s="223"/>
      <c r="U194" s="217"/>
      <c r="V194" s="217"/>
      <c r="W194" s="217"/>
      <c r="X194" s="217"/>
      <c r="Y194" s="217"/>
      <c r="Z194" s="217"/>
      <c r="AA194" s="224"/>
      <c r="AT194" s="225" t="s">
        <v>155</v>
      </c>
      <c r="AU194" s="225" t="s">
        <v>101</v>
      </c>
      <c r="AV194" s="10" t="s">
        <v>101</v>
      </c>
      <c r="AW194" s="10" t="s">
        <v>37</v>
      </c>
      <c r="AX194" s="10" t="s">
        <v>85</v>
      </c>
      <c r="AY194" s="225" t="s">
        <v>147</v>
      </c>
    </row>
    <row r="195" s="1" customFormat="1" ht="38.25" customHeight="1">
      <c r="B195" s="170"/>
      <c r="C195" s="206" t="s">
        <v>297</v>
      </c>
      <c r="D195" s="206" t="s">
        <v>148</v>
      </c>
      <c r="E195" s="207" t="s">
        <v>298</v>
      </c>
      <c r="F195" s="208" t="s">
        <v>299</v>
      </c>
      <c r="G195" s="208"/>
      <c r="H195" s="208"/>
      <c r="I195" s="208"/>
      <c r="J195" s="209" t="s">
        <v>158</v>
      </c>
      <c r="K195" s="210">
        <v>63.216999999999999</v>
      </c>
      <c r="L195" s="211">
        <v>0</v>
      </c>
      <c r="M195" s="211"/>
      <c r="N195" s="212">
        <f>ROUND(L195*K195,2)</f>
        <v>0</v>
      </c>
      <c r="O195" s="212"/>
      <c r="P195" s="212"/>
      <c r="Q195" s="212"/>
      <c r="R195" s="174"/>
      <c r="T195" s="213" t="s">
        <v>5</v>
      </c>
      <c r="U195" s="56" t="s">
        <v>45</v>
      </c>
      <c r="V195" s="47"/>
      <c r="W195" s="214">
        <f>V195*K195</f>
        <v>0</v>
      </c>
      <c r="X195" s="214">
        <v>2.45329</v>
      </c>
      <c r="Y195" s="214">
        <f>X195*K195</f>
        <v>155.08963392999999</v>
      </c>
      <c r="Z195" s="214">
        <v>0</v>
      </c>
      <c r="AA195" s="215">
        <f>Z195*K195</f>
        <v>0</v>
      </c>
      <c r="AR195" s="22" t="s">
        <v>152</v>
      </c>
      <c r="AT195" s="22" t="s">
        <v>148</v>
      </c>
      <c r="AU195" s="22" t="s">
        <v>101</v>
      </c>
      <c r="AY195" s="22" t="s">
        <v>147</v>
      </c>
      <c r="BE195" s="131">
        <f>IF(U195="základní",N195,0)</f>
        <v>0</v>
      </c>
      <c r="BF195" s="131">
        <f>IF(U195="snížená",N195,0)</f>
        <v>0</v>
      </c>
      <c r="BG195" s="131">
        <f>IF(U195="zákl. přenesená",N195,0)</f>
        <v>0</v>
      </c>
      <c r="BH195" s="131">
        <f>IF(U195="sníž. přenesená",N195,0)</f>
        <v>0</v>
      </c>
      <c r="BI195" s="131">
        <f>IF(U195="nulová",N195,0)</f>
        <v>0</v>
      </c>
      <c r="BJ195" s="22" t="s">
        <v>85</v>
      </c>
      <c r="BK195" s="131">
        <f>ROUND(L195*K195,2)</f>
        <v>0</v>
      </c>
      <c r="BL195" s="22" t="s">
        <v>152</v>
      </c>
      <c r="BM195" s="22" t="s">
        <v>300</v>
      </c>
    </row>
    <row r="196" s="10" customFormat="1" ht="16.5" customHeight="1">
      <c r="B196" s="216"/>
      <c r="C196" s="217"/>
      <c r="D196" s="217"/>
      <c r="E196" s="218" t="s">
        <v>5</v>
      </c>
      <c r="F196" s="219" t="s">
        <v>301</v>
      </c>
      <c r="G196" s="220"/>
      <c r="H196" s="220"/>
      <c r="I196" s="220"/>
      <c r="J196" s="217"/>
      <c r="K196" s="221">
        <v>2.2400000000000002</v>
      </c>
      <c r="L196" s="217"/>
      <c r="M196" s="217"/>
      <c r="N196" s="217"/>
      <c r="O196" s="217"/>
      <c r="P196" s="217"/>
      <c r="Q196" s="217"/>
      <c r="R196" s="222"/>
      <c r="T196" s="223"/>
      <c r="U196" s="217"/>
      <c r="V196" s="217"/>
      <c r="W196" s="217"/>
      <c r="X196" s="217"/>
      <c r="Y196" s="217"/>
      <c r="Z196" s="217"/>
      <c r="AA196" s="224"/>
      <c r="AT196" s="225" t="s">
        <v>155</v>
      </c>
      <c r="AU196" s="225" t="s">
        <v>101</v>
      </c>
      <c r="AV196" s="10" t="s">
        <v>101</v>
      </c>
      <c r="AW196" s="10" t="s">
        <v>37</v>
      </c>
      <c r="AX196" s="10" t="s">
        <v>80</v>
      </c>
      <c r="AY196" s="225" t="s">
        <v>147</v>
      </c>
    </row>
    <row r="197" s="10" customFormat="1" ht="16.5" customHeight="1">
      <c r="B197" s="216"/>
      <c r="C197" s="217"/>
      <c r="D197" s="217"/>
      <c r="E197" s="218" t="s">
        <v>5</v>
      </c>
      <c r="F197" s="226" t="s">
        <v>302</v>
      </c>
      <c r="G197" s="217"/>
      <c r="H197" s="217"/>
      <c r="I197" s="217"/>
      <c r="J197" s="217"/>
      <c r="K197" s="221">
        <v>2.2400000000000002</v>
      </c>
      <c r="L197" s="217"/>
      <c r="M197" s="217"/>
      <c r="N197" s="217"/>
      <c r="O197" s="217"/>
      <c r="P197" s="217"/>
      <c r="Q197" s="217"/>
      <c r="R197" s="222"/>
      <c r="T197" s="223"/>
      <c r="U197" s="217"/>
      <c r="V197" s="217"/>
      <c r="W197" s="217"/>
      <c r="X197" s="217"/>
      <c r="Y197" s="217"/>
      <c r="Z197" s="217"/>
      <c r="AA197" s="224"/>
      <c r="AT197" s="225" t="s">
        <v>155</v>
      </c>
      <c r="AU197" s="225" t="s">
        <v>101</v>
      </c>
      <c r="AV197" s="10" t="s">
        <v>101</v>
      </c>
      <c r="AW197" s="10" t="s">
        <v>37</v>
      </c>
      <c r="AX197" s="10" t="s">
        <v>80</v>
      </c>
      <c r="AY197" s="225" t="s">
        <v>147</v>
      </c>
    </row>
    <row r="198" s="10" customFormat="1" ht="16.5" customHeight="1">
      <c r="B198" s="216"/>
      <c r="C198" s="217"/>
      <c r="D198" s="217"/>
      <c r="E198" s="218" t="s">
        <v>5</v>
      </c>
      <c r="F198" s="226" t="s">
        <v>303</v>
      </c>
      <c r="G198" s="217"/>
      <c r="H198" s="217"/>
      <c r="I198" s="217"/>
      <c r="J198" s="217"/>
      <c r="K198" s="221">
        <v>8.9280000000000008</v>
      </c>
      <c r="L198" s="217"/>
      <c r="M198" s="217"/>
      <c r="N198" s="217"/>
      <c r="O198" s="217"/>
      <c r="P198" s="217"/>
      <c r="Q198" s="217"/>
      <c r="R198" s="222"/>
      <c r="T198" s="223"/>
      <c r="U198" s="217"/>
      <c r="V198" s="217"/>
      <c r="W198" s="217"/>
      <c r="X198" s="217"/>
      <c r="Y198" s="217"/>
      <c r="Z198" s="217"/>
      <c r="AA198" s="224"/>
      <c r="AT198" s="225" t="s">
        <v>155</v>
      </c>
      <c r="AU198" s="225" t="s">
        <v>101</v>
      </c>
      <c r="AV198" s="10" t="s">
        <v>101</v>
      </c>
      <c r="AW198" s="10" t="s">
        <v>37</v>
      </c>
      <c r="AX198" s="10" t="s">
        <v>80</v>
      </c>
      <c r="AY198" s="225" t="s">
        <v>147</v>
      </c>
    </row>
    <row r="199" s="10" customFormat="1" ht="16.5" customHeight="1">
      <c r="B199" s="216"/>
      <c r="C199" s="217"/>
      <c r="D199" s="217"/>
      <c r="E199" s="218" t="s">
        <v>5</v>
      </c>
      <c r="F199" s="226" t="s">
        <v>304</v>
      </c>
      <c r="G199" s="217"/>
      <c r="H199" s="217"/>
      <c r="I199" s="217"/>
      <c r="J199" s="217"/>
      <c r="K199" s="221">
        <v>4.7599999999999998</v>
      </c>
      <c r="L199" s="217"/>
      <c r="M199" s="217"/>
      <c r="N199" s="217"/>
      <c r="O199" s="217"/>
      <c r="P199" s="217"/>
      <c r="Q199" s="217"/>
      <c r="R199" s="222"/>
      <c r="T199" s="223"/>
      <c r="U199" s="217"/>
      <c r="V199" s="217"/>
      <c r="W199" s="217"/>
      <c r="X199" s="217"/>
      <c r="Y199" s="217"/>
      <c r="Z199" s="217"/>
      <c r="AA199" s="224"/>
      <c r="AT199" s="225" t="s">
        <v>155</v>
      </c>
      <c r="AU199" s="225" t="s">
        <v>101</v>
      </c>
      <c r="AV199" s="10" t="s">
        <v>101</v>
      </c>
      <c r="AW199" s="10" t="s">
        <v>37</v>
      </c>
      <c r="AX199" s="10" t="s">
        <v>80</v>
      </c>
      <c r="AY199" s="225" t="s">
        <v>147</v>
      </c>
    </row>
    <row r="200" s="10" customFormat="1" ht="16.5" customHeight="1">
      <c r="B200" s="216"/>
      <c r="C200" s="217"/>
      <c r="D200" s="217"/>
      <c r="E200" s="218" t="s">
        <v>5</v>
      </c>
      <c r="F200" s="226" t="s">
        <v>305</v>
      </c>
      <c r="G200" s="217"/>
      <c r="H200" s="217"/>
      <c r="I200" s="217"/>
      <c r="J200" s="217"/>
      <c r="K200" s="221">
        <v>8.9009999999999998</v>
      </c>
      <c r="L200" s="217"/>
      <c r="M200" s="217"/>
      <c r="N200" s="217"/>
      <c r="O200" s="217"/>
      <c r="P200" s="217"/>
      <c r="Q200" s="217"/>
      <c r="R200" s="222"/>
      <c r="T200" s="223"/>
      <c r="U200" s="217"/>
      <c r="V200" s="217"/>
      <c r="W200" s="217"/>
      <c r="X200" s="217"/>
      <c r="Y200" s="217"/>
      <c r="Z200" s="217"/>
      <c r="AA200" s="224"/>
      <c r="AT200" s="225" t="s">
        <v>155</v>
      </c>
      <c r="AU200" s="225" t="s">
        <v>101</v>
      </c>
      <c r="AV200" s="10" t="s">
        <v>101</v>
      </c>
      <c r="AW200" s="10" t="s">
        <v>37</v>
      </c>
      <c r="AX200" s="10" t="s">
        <v>80</v>
      </c>
      <c r="AY200" s="225" t="s">
        <v>147</v>
      </c>
    </row>
    <row r="201" s="10" customFormat="1" ht="16.5" customHeight="1">
      <c r="B201" s="216"/>
      <c r="C201" s="217"/>
      <c r="D201" s="217"/>
      <c r="E201" s="218" t="s">
        <v>5</v>
      </c>
      <c r="F201" s="226" t="s">
        <v>306</v>
      </c>
      <c r="G201" s="217"/>
      <c r="H201" s="217"/>
      <c r="I201" s="217"/>
      <c r="J201" s="217"/>
      <c r="K201" s="221">
        <v>6.4800000000000004</v>
      </c>
      <c r="L201" s="217"/>
      <c r="M201" s="217"/>
      <c r="N201" s="217"/>
      <c r="O201" s="217"/>
      <c r="P201" s="217"/>
      <c r="Q201" s="217"/>
      <c r="R201" s="222"/>
      <c r="T201" s="223"/>
      <c r="U201" s="217"/>
      <c r="V201" s="217"/>
      <c r="W201" s="217"/>
      <c r="X201" s="217"/>
      <c r="Y201" s="217"/>
      <c r="Z201" s="217"/>
      <c r="AA201" s="224"/>
      <c r="AT201" s="225" t="s">
        <v>155</v>
      </c>
      <c r="AU201" s="225" t="s">
        <v>101</v>
      </c>
      <c r="AV201" s="10" t="s">
        <v>101</v>
      </c>
      <c r="AW201" s="10" t="s">
        <v>37</v>
      </c>
      <c r="AX201" s="10" t="s">
        <v>80</v>
      </c>
      <c r="AY201" s="225" t="s">
        <v>147</v>
      </c>
    </row>
    <row r="202" s="10" customFormat="1" ht="16.5" customHeight="1">
      <c r="B202" s="216"/>
      <c r="C202" s="217"/>
      <c r="D202" s="217"/>
      <c r="E202" s="218" t="s">
        <v>5</v>
      </c>
      <c r="F202" s="226" t="s">
        <v>307</v>
      </c>
      <c r="G202" s="217"/>
      <c r="H202" s="217"/>
      <c r="I202" s="217"/>
      <c r="J202" s="217"/>
      <c r="K202" s="221">
        <v>4.0819999999999999</v>
      </c>
      <c r="L202" s="217"/>
      <c r="M202" s="217"/>
      <c r="N202" s="217"/>
      <c r="O202" s="217"/>
      <c r="P202" s="217"/>
      <c r="Q202" s="217"/>
      <c r="R202" s="222"/>
      <c r="T202" s="223"/>
      <c r="U202" s="217"/>
      <c r="V202" s="217"/>
      <c r="W202" s="217"/>
      <c r="X202" s="217"/>
      <c r="Y202" s="217"/>
      <c r="Z202" s="217"/>
      <c r="AA202" s="224"/>
      <c r="AT202" s="225" t="s">
        <v>155</v>
      </c>
      <c r="AU202" s="225" t="s">
        <v>101</v>
      </c>
      <c r="AV202" s="10" t="s">
        <v>101</v>
      </c>
      <c r="AW202" s="10" t="s">
        <v>37</v>
      </c>
      <c r="AX202" s="10" t="s">
        <v>80</v>
      </c>
      <c r="AY202" s="225" t="s">
        <v>147</v>
      </c>
    </row>
    <row r="203" s="10" customFormat="1" ht="16.5" customHeight="1">
      <c r="B203" s="216"/>
      <c r="C203" s="217"/>
      <c r="D203" s="217"/>
      <c r="E203" s="218" t="s">
        <v>5</v>
      </c>
      <c r="F203" s="226" t="s">
        <v>308</v>
      </c>
      <c r="G203" s="217"/>
      <c r="H203" s="217"/>
      <c r="I203" s="217"/>
      <c r="J203" s="217"/>
      <c r="K203" s="221">
        <v>11.6</v>
      </c>
      <c r="L203" s="217"/>
      <c r="M203" s="217"/>
      <c r="N203" s="217"/>
      <c r="O203" s="217"/>
      <c r="P203" s="217"/>
      <c r="Q203" s="217"/>
      <c r="R203" s="222"/>
      <c r="T203" s="223"/>
      <c r="U203" s="217"/>
      <c r="V203" s="217"/>
      <c r="W203" s="217"/>
      <c r="X203" s="217"/>
      <c r="Y203" s="217"/>
      <c r="Z203" s="217"/>
      <c r="AA203" s="224"/>
      <c r="AT203" s="225" t="s">
        <v>155</v>
      </c>
      <c r="AU203" s="225" t="s">
        <v>101</v>
      </c>
      <c r="AV203" s="10" t="s">
        <v>101</v>
      </c>
      <c r="AW203" s="10" t="s">
        <v>37</v>
      </c>
      <c r="AX203" s="10" t="s">
        <v>80</v>
      </c>
      <c r="AY203" s="225" t="s">
        <v>147</v>
      </c>
    </row>
    <row r="204" s="10" customFormat="1" ht="16.5" customHeight="1">
      <c r="B204" s="216"/>
      <c r="C204" s="217"/>
      <c r="D204" s="217"/>
      <c r="E204" s="218" t="s">
        <v>5</v>
      </c>
      <c r="F204" s="226" t="s">
        <v>309</v>
      </c>
      <c r="G204" s="217"/>
      <c r="H204" s="217"/>
      <c r="I204" s="217"/>
      <c r="J204" s="217"/>
      <c r="K204" s="221">
        <v>7.3360000000000003</v>
      </c>
      <c r="L204" s="217"/>
      <c r="M204" s="217"/>
      <c r="N204" s="217"/>
      <c r="O204" s="217"/>
      <c r="P204" s="217"/>
      <c r="Q204" s="217"/>
      <c r="R204" s="222"/>
      <c r="T204" s="223"/>
      <c r="U204" s="217"/>
      <c r="V204" s="217"/>
      <c r="W204" s="217"/>
      <c r="X204" s="217"/>
      <c r="Y204" s="217"/>
      <c r="Z204" s="217"/>
      <c r="AA204" s="224"/>
      <c r="AT204" s="225" t="s">
        <v>155</v>
      </c>
      <c r="AU204" s="225" t="s">
        <v>101</v>
      </c>
      <c r="AV204" s="10" t="s">
        <v>101</v>
      </c>
      <c r="AW204" s="10" t="s">
        <v>37</v>
      </c>
      <c r="AX204" s="10" t="s">
        <v>80</v>
      </c>
      <c r="AY204" s="225" t="s">
        <v>147</v>
      </c>
    </row>
    <row r="205" s="10" customFormat="1" ht="16.5" customHeight="1">
      <c r="B205" s="216"/>
      <c r="C205" s="217"/>
      <c r="D205" s="217"/>
      <c r="E205" s="218" t="s">
        <v>5</v>
      </c>
      <c r="F205" s="226" t="s">
        <v>310</v>
      </c>
      <c r="G205" s="217"/>
      <c r="H205" s="217"/>
      <c r="I205" s="217"/>
      <c r="J205" s="217"/>
      <c r="K205" s="221">
        <v>6.6500000000000004</v>
      </c>
      <c r="L205" s="217"/>
      <c r="M205" s="217"/>
      <c r="N205" s="217"/>
      <c r="O205" s="217"/>
      <c r="P205" s="217"/>
      <c r="Q205" s="217"/>
      <c r="R205" s="222"/>
      <c r="T205" s="223"/>
      <c r="U205" s="217"/>
      <c r="V205" s="217"/>
      <c r="W205" s="217"/>
      <c r="X205" s="217"/>
      <c r="Y205" s="217"/>
      <c r="Z205" s="217"/>
      <c r="AA205" s="224"/>
      <c r="AT205" s="225" t="s">
        <v>155</v>
      </c>
      <c r="AU205" s="225" t="s">
        <v>101</v>
      </c>
      <c r="AV205" s="10" t="s">
        <v>101</v>
      </c>
      <c r="AW205" s="10" t="s">
        <v>37</v>
      </c>
      <c r="AX205" s="10" t="s">
        <v>80</v>
      </c>
      <c r="AY205" s="225" t="s">
        <v>147</v>
      </c>
    </row>
    <row r="206" s="11" customFormat="1" ht="16.5" customHeight="1">
      <c r="B206" s="227"/>
      <c r="C206" s="228"/>
      <c r="D206" s="228"/>
      <c r="E206" s="229" t="s">
        <v>5</v>
      </c>
      <c r="F206" s="230" t="s">
        <v>171</v>
      </c>
      <c r="G206" s="228"/>
      <c r="H206" s="228"/>
      <c r="I206" s="228"/>
      <c r="J206" s="228"/>
      <c r="K206" s="231">
        <v>63.216999999999999</v>
      </c>
      <c r="L206" s="228"/>
      <c r="M206" s="228"/>
      <c r="N206" s="228"/>
      <c r="O206" s="228"/>
      <c r="P206" s="228"/>
      <c r="Q206" s="228"/>
      <c r="R206" s="232"/>
      <c r="T206" s="233"/>
      <c r="U206" s="228"/>
      <c r="V206" s="228"/>
      <c r="W206" s="228"/>
      <c r="X206" s="228"/>
      <c r="Y206" s="228"/>
      <c r="Z206" s="228"/>
      <c r="AA206" s="234"/>
      <c r="AT206" s="235" t="s">
        <v>155</v>
      </c>
      <c r="AU206" s="235" t="s">
        <v>101</v>
      </c>
      <c r="AV206" s="11" t="s">
        <v>152</v>
      </c>
      <c r="AW206" s="11" t="s">
        <v>37</v>
      </c>
      <c r="AX206" s="11" t="s">
        <v>85</v>
      </c>
      <c r="AY206" s="235" t="s">
        <v>147</v>
      </c>
    </row>
    <row r="207" s="1" customFormat="1" ht="16.5" customHeight="1">
      <c r="B207" s="170"/>
      <c r="C207" s="206" t="s">
        <v>311</v>
      </c>
      <c r="D207" s="206" t="s">
        <v>148</v>
      </c>
      <c r="E207" s="207" t="s">
        <v>312</v>
      </c>
      <c r="F207" s="208" t="s">
        <v>313</v>
      </c>
      <c r="G207" s="208"/>
      <c r="H207" s="208"/>
      <c r="I207" s="208"/>
      <c r="J207" s="209" t="s">
        <v>151</v>
      </c>
      <c r="K207" s="210">
        <v>95.593999999999994</v>
      </c>
      <c r="L207" s="211">
        <v>0</v>
      </c>
      <c r="M207" s="211"/>
      <c r="N207" s="212">
        <f>ROUND(L207*K207,2)</f>
        <v>0</v>
      </c>
      <c r="O207" s="212"/>
      <c r="P207" s="212"/>
      <c r="Q207" s="212"/>
      <c r="R207" s="174"/>
      <c r="T207" s="213" t="s">
        <v>5</v>
      </c>
      <c r="U207" s="56" t="s">
        <v>45</v>
      </c>
      <c r="V207" s="47"/>
      <c r="W207" s="214">
        <f>V207*K207</f>
        <v>0</v>
      </c>
      <c r="X207" s="214">
        <v>0.0026900000000000001</v>
      </c>
      <c r="Y207" s="214">
        <f>X207*K207</f>
        <v>0.25714786000000001</v>
      </c>
      <c r="Z207" s="214">
        <v>0</v>
      </c>
      <c r="AA207" s="215">
        <f>Z207*K207</f>
        <v>0</v>
      </c>
      <c r="AR207" s="22" t="s">
        <v>152</v>
      </c>
      <c r="AT207" s="22" t="s">
        <v>148</v>
      </c>
      <c r="AU207" s="22" t="s">
        <v>101</v>
      </c>
      <c r="AY207" s="22" t="s">
        <v>147</v>
      </c>
      <c r="BE207" s="131">
        <f>IF(U207="základní",N207,0)</f>
        <v>0</v>
      </c>
      <c r="BF207" s="131">
        <f>IF(U207="snížená",N207,0)</f>
        <v>0</v>
      </c>
      <c r="BG207" s="131">
        <f>IF(U207="zákl. přenesená",N207,0)</f>
        <v>0</v>
      </c>
      <c r="BH207" s="131">
        <f>IF(U207="sníž. přenesená",N207,0)</f>
        <v>0</v>
      </c>
      <c r="BI207" s="131">
        <f>IF(U207="nulová",N207,0)</f>
        <v>0</v>
      </c>
      <c r="BJ207" s="22" t="s">
        <v>85</v>
      </c>
      <c r="BK207" s="131">
        <f>ROUND(L207*K207,2)</f>
        <v>0</v>
      </c>
      <c r="BL207" s="22" t="s">
        <v>152</v>
      </c>
      <c r="BM207" s="22" t="s">
        <v>314</v>
      </c>
    </row>
    <row r="208" s="10" customFormat="1" ht="16.5" customHeight="1">
      <c r="B208" s="216"/>
      <c r="C208" s="217"/>
      <c r="D208" s="217"/>
      <c r="E208" s="218" t="s">
        <v>5</v>
      </c>
      <c r="F208" s="219" t="s">
        <v>315</v>
      </c>
      <c r="G208" s="220"/>
      <c r="H208" s="220"/>
      <c r="I208" s="220"/>
      <c r="J208" s="217"/>
      <c r="K208" s="221">
        <v>4</v>
      </c>
      <c r="L208" s="217"/>
      <c r="M208" s="217"/>
      <c r="N208" s="217"/>
      <c r="O208" s="217"/>
      <c r="P208" s="217"/>
      <c r="Q208" s="217"/>
      <c r="R208" s="222"/>
      <c r="T208" s="223"/>
      <c r="U208" s="217"/>
      <c r="V208" s="217"/>
      <c r="W208" s="217"/>
      <c r="X208" s="217"/>
      <c r="Y208" s="217"/>
      <c r="Z208" s="217"/>
      <c r="AA208" s="224"/>
      <c r="AT208" s="225" t="s">
        <v>155</v>
      </c>
      <c r="AU208" s="225" t="s">
        <v>101</v>
      </c>
      <c r="AV208" s="10" t="s">
        <v>101</v>
      </c>
      <c r="AW208" s="10" t="s">
        <v>37</v>
      </c>
      <c r="AX208" s="10" t="s">
        <v>80</v>
      </c>
      <c r="AY208" s="225" t="s">
        <v>147</v>
      </c>
    </row>
    <row r="209" s="10" customFormat="1" ht="16.5" customHeight="1">
      <c r="B209" s="216"/>
      <c r="C209" s="217"/>
      <c r="D209" s="217"/>
      <c r="E209" s="218" t="s">
        <v>5</v>
      </c>
      <c r="F209" s="226" t="s">
        <v>316</v>
      </c>
      <c r="G209" s="217"/>
      <c r="H209" s="217"/>
      <c r="I209" s="217"/>
      <c r="J209" s="217"/>
      <c r="K209" s="221">
        <v>3.2000000000000002</v>
      </c>
      <c r="L209" s="217"/>
      <c r="M209" s="217"/>
      <c r="N209" s="217"/>
      <c r="O209" s="217"/>
      <c r="P209" s="217"/>
      <c r="Q209" s="217"/>
      <c r="R209" s="222"/>
      <c r="T209" s="223"/>
      <c r="U209" s="217"/>
      <c r="V209" s="217"/>
      <c r="W209" s="217"/>
      <c r="X209" s="217"/>
      <c r="Y209" s="217"/>
      <c r="Z209" s="217"/>
      <c r="AA209" s="224"/>
      <c r="AT209" s="225" t="s">
        <v>155</v>
      </c>
      <c r="AU209" s="225" t="s">
        <v>101</v>
      </c>
      <c r="AV209" s="10" t="s">
        <v>101</v>
      </c>
      <c r="AW209" s="10" t="s">
        <v>37</v>
      </c>
      <c r="AX209" s="10" t="s">
        <v>80</v>
      </c>
      <c r="AY209" s="225" t="s">
        <v>147</v>
      </c>
    </row>
    <row r="210" s="10" customFormat="1" ht="16.5" customHeight="1">
      <c r="B210" s="216"/>
      <c r="C210" s="217"/>
      <c r="D210" s="217"/>
      <c r="E210" s="218" t="s">
        <v>5</v>
      </c>
      <c r="F210" s="226" t="s">
        <v>317</v>
      </c>
      <c r="G210" s="217"/>
      <c r="H210" s="217"/>
      <c r="I210" s="217"/>
      <c r="J210" s="217"/>
      <c r="K210" s="221">
        <v>11.904</v>
      </c>
      <c r="L210" s="217"/>
      <c r="M210" s="217"/>
      <c r="N210" s="217"/>
      <c r="O210" s="217"/>
      <c r="P210" s="217"/>
      <c r="Q210" s="217"/>
      <c r="R210" s="222"/>
      <c r="T210" s="223"/>
      <c r="U210" s="217"/>
      <c r="V210" s="217"/>
      <c r="W210" s="217"/>
      <c r="X210" s="217"/>
      <c r="Y210" s="217"/>
      <c r="Z210" s="217"/>
      <c r="AA210" s="224"/>
      <c r="AT210" s="225" t="s">
        <v>155</v>
      </c>
      <c r="AU210" s="225" t="s">
        <v>101</v>
      </c>
      <c r="AV210" s="10" t="s">
        <v>101</v>
      </c>
      <c r="AW210" s="10" t="s">
        <v>37</v>
      </c>
      <c r="AX210" s="10" t="s">
        <v>80</v>
      </c>
      <c r="AY210" s="225" t="s">
        <v>147</v>
      </c>
    </row>
    <row r="211" s="10" customFormat="1" ht="16.5" customHeight="1">
      <c r="B211" s="216"/>
      <c r="C211" s="217"/>
      <c r="D211" s="217"/>
      <c r="E211" s="218" t="s">
        <v>5</v>
      </c>
      <c r="F211" s="226" t="s">
        <v>318</v>
      </c>
      <c r="G211" s="217"/>
      <c r="H211" s="217"/>
      <c r="I211" s="217"/>
      <c r="J211" s="217"/>
      <c r="K211" s="221">
        <v>7</v>
      </c>
      <c r="L211" s="217"/>
      <c r="M211" s="217"/>
      <c r="N211" s="217"/>
      <c r="O211" s="217"/>
      <c r="P211" s="217"/>
      <c r="Q211" s="217"/>
      <c r="R211" s="222"/>
      <c r="T211" s="223"/>
      <c r="U211" s="217"/>
      <c r="V211" s="217"/>
      <c r="W211" s="217"/>
      <c r="X211" s="217"/>
      <c r="Y211" s="217"/>
      <c r="Z211" s="217"/>
      <c r="AA211" s="224"/>
      <c r="AT211" s="225" t="s">
        <v>155</v>
      </c>
      <c r="AU211" s="225" t="s">
        <v>101</v>
      </c>
      <c r="AV211" s="10" t="s">
        <v>101</v>
      </c>
      <c r="AW211" s="10" t="s">
        <v>37</v>
      </c>
      <c r="AX211" s="10" t="s">
        <v>80</v>
      </c>
      <c r="AY211" s="225" t="s">
        <v>147</v>
      </c>
    </row>
    <row r="212" s="10" customFormat="1" ht="16.5" customHeight="1">
      <c r="B212" s="216"/>
      <c r="C212" s="217"/>
      <c r="D212" s="217"/>
      <c r="E212" s="218" t="s">
        <v>5</v>
      </c>
      <c r="F212" s="226" t="s">
        <v>319</v>
      </c>
      <c r="G212" s="217"/>
      <c r="H212" s="217"/>
      <c r="I212" s="217"/>
      <c r="J212" s="217"/>
      <c r="K212" s="221">
        <v>13.09</v>
      </c>
      <c r="L212" s="217"/>
      <c r="M212" s="217"/>
      <c r="N212" s="217"/>
      <c r="O212" s="217"/>
      <c r="P212" s="217"/>
      <c r="Q212" s="217"/>
      <c r="R212" s="222"/>
      <c r="T212" s="223"/>
      <c r="U212" s="217"/>
      <c r="V212" s="217"/>
      <c r="W212" s="217"/>
      <c r="X212" s="217"/>
      <c r="Y212" s="217"/>
      <c r="Z212" s="217"/>
      <c r="AA212" s="224"/>
      <c r="AT212" s="225" t="s">
        <v>155</v>
      </c>
      <c r="AU212" s="225" t="s">
        <v>101</v>
      </c>
      <c r="AV212" s="10" t="s">
        <v>101</v>
      </c>
      <c r="AW212" s="10" t="s">
        <v>37</v>
      </c>
      <c r="AX212" s="10" t="s">
        <v>80</v>
      </c>
      <c r="AY212" s="225" t="s">
        <v>147</v>
      </c>
    </row>
    <row r="213" s="10" customFormat="1" ht="16.5" customHeight="1">
      <c r="B213" s="216"/>
      <c r="C213" s="217"/>
      <c r="D213" s="217"/>
      <c r="E213" s="218" t="s">
        <v>5</v>
      </c>
      <c r="F213" s="226" t="s">
        <v>320</v>
      </c>
      <c r="G213" s="217"/>
      <c r="H213" s="217"/>
      <c r="I213" s="217"/>
      <c r="J213" s="217"/>
      <c r="K213" s="221">
        <v>9.9000000000000004</v>
      </c>
      <c r="L213" s="217"/>
      <c r="M213" s="217"/>
      <c r="N213" s="217"/>
      <c r="O213" s="217"/>
      <c r="P213" s="217"/>
      <c r="Q213" s="217"/>
      <c r="R213" s="222"/>
      <c r="T213" s="223"/>
      <c r="U213" s="217"/>
      <c r="V213" s="217"/>
      <c r="W213" s="217"/>
      <c r="X213" s="217"/>
      <c r="Y213" s="217"/>
      <c r="Z213" s="217"/>
      <c r="AA213" s="224"/>
      <c r="AT213" s="225" t="s">
        <v>155</v>
      </c>
      <c r="AU213" s="225" t="s">
        <v>101</v>
      </c>
      <c r="AV213" s="10" t="s">
        <v>101</v>
      </c>
      <c r="AW213" s="10" t="s">
        <v>37</v>
      </c>
      <c r="AX213" s="10" t="s">
        <v>80</v>
      </c>
      <c r="AY213" s="225" t="s">
        <v>147</v>
      </c>
    </row>
    <row r="214" s="10" customFormat="1" ht="16.5" customHeight="1">
      <c r="B214" s="216"/>
      <c r="C214" s="217"/>
      <c r="D214" s="217"/>
      <c r="E214" s="218" t="s">
        <v>5</v>
      </c>
      <c r="F214" s="226" t="s">
        <v>321</v>
      </c>
      <c r="G214" s="217"/>
      <c r="H214" s="217"/>
      <c r="I214" s="217"/>
      <c r="J214" s="217"/>
      <c r="K214" s="221">
        <v>6.2370000000000001</v>
      </c>
      <c r="L214" s="217"/>
      <c r="M214" s="217"/>
      <c r="N214" s="217"/>
      <c r="O214" s="217"/>
      <c r="P214" s="217"/>
      <c r="Q214" s="217"/>
      <c r="R214" s="222"/>
      <c r="T214" s="223"/>
      <c r="U214" s="217"/>
      <c r="V214" s="217"/>
      <c r="W214" s="217"/>
      <c r="X214" s="217"/>
      <c r="Y214" s="217"/>
      <c r="Z214" s="217"/>
      <c r="AA214" s="224"/>
      <c r="AT214" s="225" t="s">
        <v>155</v>
      </c>
      <c r="AU214" s="225" t="s">
        <v>101</v>
      </c>
      <c r="AV214" s="10" t="s">
        <v>101</v>
      </c>
      <c r="AW214" s="10" t="s">
        <v>37</v>
      </c>
      <c r="AX214" s="10" t="s">
        <v>80</v>
      </c>
      <c r="AY214" s="225" t="s">
        <v>147</v>
      </c>
    </row>
    <row r="215" s="10" customFormat="1" ht="16.5" customHeight="1">
      <c r="B215" s="216"/>
      <c r="C215" s="217"/>
      <c r="D215" s="217"/>
      <c r="E215" s="218" t="s">
        <v>5</v>
      </c>
      <c r="F215" s="226" t="s">
        <v>322</v>
      </c>
      <c r="G215" s="217"/>
      <c r="H215" s="217"/>
      <c r="I215" s="217"/>
      <c r="J215" s="217"/>
      <c r="K215" s="221">
        <v>17.399999999999999</v>
      </c>
      <c r="L215" s="217"/>
      <c r="M215" s="217"/>
      <c r="N215" s="217"/>
      <c r="O215" s="217"/>
      <c r="P215" s="217"/>
      <c r="Q215" s="217"/>
      <c r="R215" s="222"/>
      <c r="T215" s="223"/>
      <c r="U215" s="217"/>
      <c r="V215" s="217"/>
      <c r="W215" s="217"/>
      <c r="X215" s="217"/>
      <c r="Y215" s="217"/>
      <c r="Z215" s="217"/>
      <c r="AA215" s="224"/>
      <c r="AT215" s="225" t="s">
        <v>155</v>
      </c>
      <c r="AU215" s="225" t="s">
        <v>101</v>
      </c>
      <c r="AV215" s="10" t="s">
        <v>101</v>
      </c>
      <c r="AW215" s="10" t="s">
        <v>37</v>
      </c>
      <c r="AX215" s="10" t="s">
        <v>80</v>
      </c>
      <c r="AY215" s="225" t="s">
        <v>147</v>
      </c>
    </row>
    <row r="216" s="10" customFormat="1" ht="16.5" customHeight="1">
      <c r="B216" s="216"/>
      <c r="C216" s="217"/>
      <c r="D216" s="217"/>
      <c r="E216" s="218" t="s">
        <v>5</v>
      </c>
      <c r="F216" s="226" t="s">
        <v>323</v>
      </c>
      <c r="G216" s="217"/>
      <c r="H216" s="217"/>
      <c r="I216" s="217"/>
      <c r="J216" s="217"/>
      <c r="K216" s="221">
        <v>11.462999999999999</v>
      </c>
      <c r="L216" s="217"/>
      <c r="M216" s="217"/>
      <c r="N216" s="217"/>
      <c r="O216" s="217"/>
      <c r="P216" s="217"/>
      <c r="Q216" s="217"/>
      <c r="R216" s="222"/>
      <c r="T216" s="223"/>
      <c r="U216" s="217"/>
      <c r="V216" s="217"/>
      <c r="W216" s="217"/>
      <c r="X216" s="217"/>
      <c r="Y216" s="217"/>
      <c r="Z216" s="217"/>
      <c r="AA216" s="224"/>
      <c r="AT216" s="225" t="s">
        <v>155</v>
      </c>
      <c r="AU216" s="225" t="s">
        <v>101</v>
      </c>
      <c r="AV216" s="10" t="s">
        <v>101</v>
      </c>
      <c r="AW216" s="10" t="s">
        <v>37</v>
      </c>
      <c r="AX216" s="10" t="s">
        <v>80</v>
      </c>
      <c r="AY216" s="225" t="s">
        <v>147</v>
      </c>
    </row>
    <row r="217" s="10" customFormat="1" ht="16.5" customHeight="1">
      <c r="B217" s="216"/>
      <c r="C217" s="217"/>
      <c r="D217" s="217"/>
      <c r="E217" s="218" t="s">
        <v>5</v>
      </c>
      <c r="F217" s="226" t="s">
        <v>324</v>
      </c>
      <c r="G217" s="217"/>
      <c r="H217" s="217"/>
      <c r="I217" s="217"/>
      <c r="J217" s="217"/>
      <c r="K217" s="221">
        <v>11.4</v>
      </c>
      <c r="L217" s="217"/>
      <c r="M217" s="217"/>
      <c r="N217" s="217"/>
      <c r="O217" s="217"/>
      <c r="P217" s="217"/>
      <c r="Q217" s="217"/>
      <c r="R217" s="222"/>
      <c r="T217" s="223"/>
      <c r="U217" s="217"/>
      <c r="V217" s="217"/>
      <c r="W217" s="217"/>
      <c r="X217" s="217"/>
      <c r="Y217" s="217"/>
      <c r="Z217" s="217"/>
      <c r="AA217" s="224"/>
      <c r="AT217" s="225" t="s">
        <v>155</v>
      </c>
      <c r="AU217" s="225" t="s">
        <v>101</v>
      </c>
      <c r="AV217" s="10" t="s">
        <v>101</v>
      </c>
      <c r="AW217" s="10" t="s">
        <v>37</v>
      </c>
      <c r="AX217" s="10" t="s">
        <v>80</v>
      </c>
      <c r="AY217" s="225" t="s">
        <v>147</v>
      </c>
    </row>
    <row r="218" s="11" customFormat="1" ht="16.5" customHeight="1">
      <c r="B218" s="227"/>
      <c r="C218" s="228"/>
      <c r="D218" s="228"/>
      <c r="E218" s="229" t="s">
        <v>5</v>
      </c>
      <c r="F218" s="230" t="s">
        <v>171</v>
      </c>
      <c r="G218" s="228"/>
      <c r="H218" s="228"/>
      <c r="I218" s="228"/>
      <c r="J218" s="228"/>
      <c r="K218" s="231">
        <v>95.593999999999994</v>
      </c>
      <c r="L218" s="228"/>
      <c r="M218" s="228"/>
      <c r="N218" s="228"/>
      <c r="O218" s="228"/>
      <c r="P218" s="228"/>
      <c r="Q218" s="228"/>
      <c r="R218" s="232"/>
      <c r="T218" s="233"/>
      <c r="U218" s="228"/>
      <c r="V218" s="228"/>
      <c r="W218" s="228"/>
      <c r="X218" s="228"/>
      <c r="Y218" s="228"/>
      <c r="Z218" s="228"/>
      <c r="AA218" s="234"/>
      <c r="AT218" s="235" t="s">
        <v>155</v>
      </c>
      <c r="AU218" s="235" t="s">
        <v>101</v>
      </c>
      <c r="AV218" s="11" t="s">
        <v>152</v>
      </c>
      <c r="AW218" s="11" t="s">
        <v>37</v>
      </c>
      <c r="AX218" s="11" t="s">
        <v>85</v>
      </c>
      <c r="AY218" s="235" t="s">
        <v>147</v>
      </c>
    </row>
    <row r="219" s="1" customFormat="1" ht="25.5" customHeight="1">
      <c r="B219" s="170"/>
      <c r="C219" s="206" t="s">
        <v>325</v>
      </c>
      <c r="D219" s="206" t="s">
        <v>148</v>
      </c>
      <c r="E219" s="207" t="s">
        <v>326</v>
      </c>
      <c r="F219" s="208" t="s">
        <v>327</v>
      </c>
      <c r="G219" s="208"/>
      <c r="H219" s="208"/>
      <c r="I219" s="208"/>
      <c r="J219" s="209" t="s">
        <v>151</v>
      </c>
      <c r="K219" s="210">
        <v>95.593999999999994</v>
      </c>
      <c r="L219" s="211">
        <v>0</v>
      </c>
      <c r="M219" s="211"/>
      <c r="N219" s="212">
        <f>ROUND(L219*K219,2)</f>
        <v>0</v>
      </c>
      <c r="O219" s="212"/>
      <c r="P219" s="212"/>
      <c r="Q219" s="212"/>
      <c r="R219" s="174"/>
      <c r="T219" s="213" t="s">
        <v>5</v>
      </c>
      <c r="U219" s="56" t="s">
        <v>45</v>
      </c>
      <c r="V219" s="47"/>
      <c r="W219" s="214">
        <f>V219*K219</f>
        <v>0</v>
      </c>
      <c r="X219" s="214">
        <v>0</v>
      </c>
      <c r="Y219" s="214">
        <f>X219*K219</f>
        <v>0</v>
      </c>
      <c r="Z219" s="214">
        <v>0</v>
      </c>
      <c r="AA219" s="215">
        <f>Z219*K219</f>
        <v>0</v>
      </c>
      <c r="AR219" s="22" t="s">
        <v>152</v>
      </c>
      <c r="AT219" s="22" t="s">
        <v>148</v>
      </c>
      <c r="AU219" s="22" t="s">
        <v>101</v>
      </c>
      <c r="AY219" s="22" t="s">
        <v>147</v>
      </c>
      <c r="BE219" s="131">
        <f>IF(U219="základní",N219,0)</f>
        <v>0</v>
      </c>
      <c r="BF219" s="131">
        <f>IF(U219="snížená",N219,0)</f>
        <v>0</v>
      </c>
      <c r="BG219" s="131">
        <f>IF(U219="zákl. přenesená",N219,0)</f>
        <v>0</v>
      </c>
      <c r="BH219" s="131">
        <f>IF(U219="sníž. přenesená",N219,0)</f>
        <v>0</v>
      </c>
      <c r="BI219" s="131">
        <f>IF(U219="nulová",N219,0)</f>
        <v>0</v>
      </c>
      <c r="BJ219" s="22" t="s">
        <v>85</v>
      </c>
      <c r="BK219" s="131">
        <f>ROUND(L219*K219,2)</f>
        <v>0</v>
      </c>
      <c r="BL219" s="22" t="s">
        <v>152</v>
      </c>
      <c r="BM219" s="22" t="s">
        <v>328</v>
      </c>
    </row>
    <row r="220" s="9" customFormat="1" ht="29.88" customHeight="1">
      <c r="B220" s="192"/>
      <c r="C220" s="193"/>
      <c r="D220" s="203" t="s">
        <v>112</v>
      </c>
      <c r="E220" s="203"/>
      <c r="F220" s="203"/>
      <c r="G220" s="203"/>
      <c r="H220" s="203"/>
      <c r="I220" s="203"/>
      <c r="J220" s="203"/>
      <c r="K220" s="203"/>
      <c r="L220" s="203"/>
      <c r="M220" s="203"/>
      <c r="N220" s="245">
        <f>BK220</f>
        <v>0</v>
      </c>
      <c r="O220" s="246"/>
      <c r="P220" s="246"/>
      <c r="Q220" s="246"/>
      <c r="R220" s="196"/>
      <c r="T220" s="197"/>
      <c r="U220" s="193"/>
      <c r="V220" s="193"/>
      <c r="W220" s="198">
        <f>SUM(W221:W234)</f>
        <v>0</v>
      </c>
      <c r="X220" s="193"/>
      <c r="Y220" s="198">
        <f>SUM(Y221:Y234)</f>
        <v>210.71045259000002</v>
      </c>
      <c r="Z220" s="193"/>
      <c r="AA220" s="199">
        <f>SUM(AA221:AA234)</f>
        <v>0</v>
      </c>
      <c r="AR220" s="200" t="s">
        <v>85</v>
      </c>
      <c r="AT220" s="201" t="s">
        <v>79</v>
      </c>
      <c r="AU220" s="201" t="s">
        <v>85</v>
      </c>
      <c r="AY220" s="200" t="s">
        <v>147</v>
      </c>
      <c r="BK220" s="202">
        <f>SUM(BK221:BK234)</f>
        <v>0</v>
      </c>
    </row>
    <row r="221" s="1" customFormat="1" ht="25.5" customHeight="1">
      <c r="B221" s="170"/>
      <c r="C221" s="206" t="s">
        <v>329</v>
      </c>
      <c r="D221" s="206" t="s">
        <v>148</v>
      </c>
      <c r="E221" s="207" t="s">
        <v>330</v>
      </c>
      <c r="F221" s="208" t="s">
        <v>331</v>
      </c>
      <c r="G221" s="208"/>
      <c r="H221" s="208"/>
      <c r="I221" s="208"/>
      <c r="J221" s="209" t="s">
        <v>221</v>
      </c>
      <c r="K221" s="210">
        <v>8.1630000000000003</v>
      </c>
      <c r="L221" s="211">
        <v>0</v>
      </c>
      <c r="M221" s="211"/>
      <c r="N221" s="212">
        <f>ROUND(L221*K221,2)</f>
        <v>0</v>
      </c>
      <c r="O221" s="212"/>
      <c r="P221" s="212"/>
      <c r="Q221" s="212"/>
      <c r="R221" s="174"/>
      <c r="T221" s="213" t="s">
        <v>5</v>
      </c>
      <c r="U221" s="56" t="s">
        <v>45</v>
      </c>
      <c r="V221" s="47"/>
      <c r="W221" s="214">
        <f>V221*K221</f>
        <v>0</v>
      </c>
      <c r="X221" s="214">
        <v>1.04881</v>
      </c>
      <c r="Y221" s="214">
        <f>X221*K221</f>
        <v>8.5614360300000012</v>
      </c>
      <c r="Z221" s="214">
        <v>0</v>
      </c>
      <c r="AA221" s="215">
        <f>Z221*K221</f>
        <v>0</v>
      </c>
      <c r="AR221" s="22" t="s">
        <v>152</v>
      </c>
      <c r="AT221" s="22" t="s">
        <v>148</v>
      </c>
      <c r="AU221" s="22" t="s">
        <v>101</v>
      </c>
      <c r="AY221" s="22" t="s">
        <v>147</v>
      </c>
      <c r="BE221" s="131">
        <f>IF(U221="základní",N221,0)</f>
        <v>0</v>
      </c>
      <c r="BF221" s="131">
        <f>IF(U221="snížená",N221,0)</f>
        <v>0</v>
      </c>
      <c r="BG221" s="131">
        <f>IF(U221="zákl. přenesená",N221,0)</f>
        <v>0</v>
      </c>
      <c r="BH221" s="131">
        <f>IF(U221="sníž. přenesená",N221,0)</f>
        <v>0</v>
      </c>
      <c r="BI221" s="131">
        <f>IF(U221="nulová",N221,0)</f>
        <v>0</v>
      </c>
      <c r="BJ221" s="22" t="s">
        <v>85</v>
      </c>
      <c r="BK221" s="131">
        <f>ROUND(L221*K221,2)</f>
        <v>0</v>
      </c>
      <c r="BL221" s="22" t="s">
        <v>152</v>
      </c>
      <c r="BM221" s="22" t="s">
        <v>332</v>
      </c>
    </row>
    <row r="222" s="10" customFormat="1" ht="25.5" customHeight="1">
      <c r="B222" s="216"/>
      <c r="C222" s="217"/>
      <c r="D222" s="217"/>
      <c r="E222" s="218" t="s">
        <v>5</v>
      </c>
      <c r="F222" s="219" t="s">
        <v>333</v>
      </c>
      <c r="G222" s="220"/>
      <c r="H222" s="220"/>
      <c r="I222" s="220"/>
      <c r="J222" s="217"/>
      <c r="K222" s="221">
        <v>8.1630000000000003</v>
      </c>
      <c r="L222" s="217"/>
      <c r="M222" s="217"/>
      <c r="N222" s="217"/>
      <c r="O222" s="217"/>
      <c r="P222" s="217"/>
      <c r="Q222" s="217"/>
      <c r="R222" s="222"/>
      <c r="T222" s="223"/>
      <c r="U222" s="217"/>
      <c r="V222" s="217"/>
      <c r="W222" s="217"/>
      <c r="X222" s="217"/>
      <c r="Y222" s="217"/>
      <c r="Z222" s="217"/>
      <c r="AA222" s="224"/>
      <c r="AT222" s="225" t="s">
        <v>155</v>
      </c>
      <c r="AU222" s="225" t="s">
        <v>101</v>
      </c>
      <c r="AV222" s="10" t="s">
        <v>101</v>
      </c>
      <c r="AW222" s="10" t="s">
        <v>37</v>
      </c>
      <c r="AX222" s="10" t="s">
        <v>85</v>
      </c>
      <c r="AY222" s="225" t="s">
        <v>147</v>
      </c>
    </row>
    <row r="223" s="1" customFormat="1" ht="38.25" customHeight="1">
      <c r="B223" s="170"/>
      <c r="C223" s="206" t="s">
        <v>334</v>
      </c>
      <c r="D223" s="206" t="s">
        <v>148</v>
      </c>
      <c r="E223" s="207" t="s">
        <v>335</v>
      </c>
      <c r="F223" s="208" t="s">
        <v>336</v>
      </c>
      <c r="G223" s="208"/>
      <c r="H223" s="208"/>
      <c r="I223" s="208"/>
      <c r="J223" s="209" t="s">
        <v>151</v>
      </c>
      <c r="K223" s="210">
        <v>209.238</v>
      </c>
      <c r="L223" s="211">
        <v>0</v>
      </c>
      <c r="M223" s="211"/>
      <c r="N223" s="212">
        <f>ROUND(L223*K223,2)</f>
        <v>0</v>
      </c>
      <c r="O223" s="212"/>
      <c r="P223" s="212"/>
      <c r="Q223" s="212"/>
      <c r="R223" s="174"/>
      <c r="T223" s="213" t="s">
        <v>5</v>
      </c>
      <c r="U223" s="56" t="s">
        <v>45</v>
      </c>
      <c r="V223" s="47"/>
      <c r="W223" s="214">
        <f>V223*K223</f>
        <v>0</v>
      </c>
      <c r="X223" s="214">
        <v>0.96611999999999998</v>
      </c>
      <c r="Y223" s="214">
        <f>X223*K223</f>
        <v>202.14901656000001</v>
      </c>
      <c r="Z223" s="214">
        <v>0</v>
      </c>
      <c r="AA223" s="215">
        <f>Z223*K223</f>
        <v>0</v>
      </c>
      <c r="AR223" s="22" t="s">
        <v>152</v>
      </c>
      <c r="AT223" s="22" t="s">
        <v>148</v>
      </c>
      <c r="AU223" s="22" t="s">
        <v>101</v>
      </c>
      <c r="AY223" s="22" t="s">
        <v>147</v>
      </c>
      <c r="BE223" s="131">
        <f>IF(U223="základní",N223,0)</f>
        <v>0</v>
      </c>
      <c r="BF223" s="131">
        <f>IF(U223="snížená",N223,0)</f>
        <v>0</v>
      </c>
      <c r="BG223" s="131">
        <f>IF(U223="zákl. přenesená",N223,0)</f>
        <v>0</v>
      </c>
      <c r="BH223" s="131">
        <f>IF(U223="sníž. přenesená",N223,0)</f>
        <v>0</v>
      </c>
      <c r="BI223" s="131">
        <f>IF(U223="nulová",N223,0)</f>
        <v>0</v>
      </c>
      <c r="BJ223" s="22" t="s">
        <v>85</v>
      </c>
      <c r="BK223" s="131">
        <f>ROUND(L223*K223,2)</f>
        <v>0</v>
      </c>
      <c r="BL223" s="22" t="s">
        <v>152</v>
      </c>
      <c r="BM223" s="22" t="s">
        <v>337</v>
      </c>
    </row>
    <row r="224" s="10" customFormat="1" ht="16.5" customHeight="1">
      <c r="B224" s="216"/>
      <c r="C224" s="217"/>
      <c r="D224" s="217"/>
      <c r="E224" s="218" t="s">
        <v>5</v>
      </c>
      <c r="F224" s="219" t="s">
        <v>338</v>
      </c>
      <c r="G224" s="220"/>
      <c r="H224" s="220"/>
      <c r="I224" s="220"/>
      <c r="J224" s="217"/>
      <c r="K224" s="221">
        <v>8</v>
      </c>
      <c r="L224" s="217"/>
      <c r="M224" s="217"/>
      <c r="N224" s="217"/>
      <c r="O224" s="217"/>
      <c r="P224" s="217"/>
      <c r="Q224" s="217"/>
      <c r="R224" s="222"/>
      <c r="T224" s="223"/>
      <c r="U224" s="217"/>
      <c r="V224" s="217"/>
      <c r="W224" s="217"/>
      <c r="X224" s="217"/>
      <c r="Y224" s="217"/>
      <c r="Z224" s="217"/>
      <c r="AA224" s="224"/>
      <c r="AT224" s="225" t="s">
        <v>155</v>
      </c>
      <c r="AU224" s="225" t="s">
        <v>101</v>
      </c>
      <c r="AV224" s="10" t="s">
        <v>101</v>
      </c>
      <c r="AW224" s="10" t="s">
        <v>37</v>
      </c>
      <c r="AX224" s="10" t="s">
        <v>80</v>
      </c>
      <c r="AY224" s="225" t="s">
        <v>147</v>
      </c>
    </row>
    <row r="225" s="10" customFormat="1" ht="16.5" customHeight="1">
      <c r="B225" s="216"/>
      <c r="C225" s="217"/>
      <c r="D225" s="217"/>
      <c r="E225" s="218" t="s">
        <v>5</v>
      </c>
      <c r="F225" s="226" t="s">
        <v>339</v>
      </c>
      <c r="G225" s="217"/>
      <c r="H225" s="217"/>
      <c r="I225" s="217"/>
      <c r="J225" s="217"/>
      <c r="K225" s="221">
        <v>9</v>
      </c>
      <c r="L225" s="217"/>
      <c r="M225" s="217"/>
      <c r="N225" s="217"/>
      <c r="O225" s="217"/>
      <c r="P225" s="217"/>
      <c r="Q225" s="217"/>
      <c r="R225" s="222"/>
      <c r="T225" s="223"/>
      <c r="U225" s="217"/>
      <c r="V225" s="217"/>
      <c r="W225" s="217"/>
      <c r="X225" s="217"/>
      <c r="Y225" s="217"/>
      <c r="Z225" s="217"/>
      <c r="AA225" s="224"/>
      <c r="AT225" s="225" t="s">
        <v>155</v>
      </c>
      <c r="AU225" s="225" t="s">
        <v>101</v>
      </c>
      <c r="AV225" s="10" t="s">
        <v>101</v>
      </c>
      <c r="AW225" s="10" t="s">
        <v>37</v>
      </c>
      <c r="AX225" s="10" t="s">
        <v>80</v>
      </c>
      <c r="AY225" s="225" t="s">
        <v>147</v>
      </c>
    </row>
    <row r="226" s="10" customFormat="1" ht="16.5" customHeight="1">
      <c r="B226" s="216"/>
      <c r="C226" s="217"/>
      <c r="D226" s="217"/>
      <c r="E226" s="218" t="s">
        <v>5</v>
      </c>
      <c r="F226" s="226" t="s">
        <v>340</v>
      </c>
      <c r="G226" s="217"/>
      <c r="H226" s="217"/>
      <c r="I226" s="217"/>
      <c r="J226" s="217"/>
      <c r="K226" s="221">
        <v>33.479999999999997</v>
      </c>
      <c r="L226" s="217"/>
      <c r="M226" s="217"/>
      <c r="N226" s="217"/>
      <c r="O226" s="217"/>
      <c r="P226" s="217"/>
      <c r="Q226" s="217"/>
      <c r="R226" s="222"/>
      <c r="T226" s="223"/>
      <c r="U226" s="217"/>
      <c r="V226" s="217"/>
      <c r="W226" s="217"/>
      <c r="X226" s="217"/>
      <c r="Y226" s="217"/>
      <c r="Z226" s="217"/>
      <c r="AA226" s="224"/>
      <c r="AT226" s="225" t="s">
        <v>155</v>
      </c>
      <c r="AU226" s="225" t="s">
        <v>101</v>
      </c>
      <c r="AV226" s="10" t="s">
        <v>101</v>
      </c>
      <c r="AW226" s="10" t="s">
        <v>37</v>
      </c>
      <c r="AX226" s="10" t="s">
        <v>80</v>
      </c>
      <c r="AY226" s="225" t="s">
        <v>147</v>
      </c>
    </row>
    <row r="227" s="10" customFormat="1" ht="16.5" customHeight="1">
      <c r="B227" s="216"/>
      <c r="C227" s="217"/>
      <c r="D227" s="217"/>
      <c r="E227" s="218" t="s">
        <v>5</v>
      </c>
      <c r="F227" s="226" t="s">
        <v>341</v>
      </c>
      <c r="G227" s="217"/>
      <c r="H227" s="217"/>
      <c r="I227" s="217"/>
      <c r="J227" s="217"/>
      <c r="K227" s="221">
        <v>15.75</v>
      </c>
      <c r="L227" s="217"/>
      <c r="M227" s="217"/>
      <c r="N227" s="217"/>
      <c r="O227" s="217"/>
      <c r="P227" s="217"/>
      <c r="Q227" s="217"/>
      <c r="R227" s="222"/>
      <c r="T227" s="223"/>
      <c r="U227" s="217"/>
      <c r="V227" s="217"/>
      <c r="W227" s="217"/>
      <c r="X227" s="217"/>
      <c r="Y227" s="217"/>
      <c r="Z227" s="217"/>
      <c r="AA227" s="224"/>
      <c r="AT227" s="225" t="s">
        <v>155</v>
      </c>
      <c r="AU227" s="225" t="s">
        <v>101</v>
      </c>
      <c r="AV227" s="10" t="s">
        <v>101</v>
      </c>
      <c r="AW227" s="10" t="s">
        <v>37</v>
      </c>
      <c r="AX227" s="10" t="s">
        <v>80</v>
      </c>
      <c r="AY227" s="225" t="s">
        <v>147</v>
      </c>
    </row>
    <row r="228" s="10" customFormat="1" ht="16.5" customHeight="1">
      <c r="B228" s="216"/>
      <c r="C228" s="217"/>
      <c r="D228" s="217"/>
      <c r="E228" s="218" t="s">
        <v>5</v>
      </c>
      <c r="F228" s="226" t="s">
        <v>342</v>
      </c>
      <c r="G228" s="217"/>
      <c r="H228" s="217"/>
      <c r="I228" s="217"/>
      <c r="J228" s="217"/>
      <c r="K228" s="221">
        <v>29.452999999999999</v>
      </c>
      <c r="L228" s="217"/>
      <c r="M228" s="217"/>
      <c r="N228" s="217"/>
      <c r="O228" s="217"/>
      <c r="P228" s="217"/>
      <c r="Q228" s="217"/>
      <c r="R228" s="222"/>
      <c r="T228" s="223"/>
      <c r="U228" s="217"/>
      <c r="V228" s="217"/>
      <c r="W228" s="217"/>
      <c r="X228" s="217"/>
      <c r="Y228" s="217"/>
      <c r="Z228" s="217"/>
      <c r="AA228" s="224"/>
      <c r="AT228" s="225" t="s">
        <v>155</v>
      </c>
      <c r="AU228" s="225" t="s">
        <v>101</v>
      </c>
      <c r="AV228" s="10" t="s">
        <v>101</v>
      </c>
      <c r="AW228" s="10" t="s">
        <v>37</v>
      </c>
      <c r="AX228" s="10" t="s">
        <v>80</v>
      </c>
      <c r="AY228" s="225" t="s">
        <v>147</v>
      </c>
    </row>
    <row r="229" s="10" customFormat="1" ht="16.5" customHeight="1">
      <c r="B229" s="216"/>
      <c r="C229" s="217"/>
      <c r="D229" s="217"/>
      <c r="E229" s="218" t="s">
        <v>5</v>
      </c>
      <c r="F229" s="226" t="s">
        <v>343</v>
      </c>
      <c r="G229" s="217"/>
      <c r="H229" s="217"/>
      <c r="I229" s="217"/>
      <c r="J229" s="217"/>
      <c r="K229" s="221">
        <v>20.25</v>
      </c>
      <c r="L229" s="217"/>
      <c r="M229" s="217"/>
      <c r="N229" s="217"/>
      <c r="O229" s="217"/>
      <c r="P229" s="217"/>
      <c r="Q229" s="217"/>
      <c r="R229" s="222"/>
      <c r="T229" s="223"/>
      <c r="U229" s="217"/>
      <c r="V229" s="217"/>
      <c r="W229" s="217"/>
      <c r="X229" s="217"/>
      <c r="Y229" s="217"/>
      <c r="Z229" s="217"/>
      <c r="AA229" s="224"/>
      <c r="AT229" s="225" t="s">
        <v>155</v>
      </c>
      <c r="AU229" s="225" t="s">
        <v>101</v>
      </c>
      <c r="AV229" s="10" t="s">
        <v>101</v>
      </c>
      <c r="AW229" s="10" t="s">
        <v>37</v>
      </c>
      <c r="AX229" s="10" t="s">
        <v>80</v>
      </c>
      <c r="AY229" s="225" t="s">
        <v>147</v>
      </c>
    </row>
    <row r="230" s="10" customFormat="1" ht="16.5" customHeight="1">
      <c r="B230" s="216"/>
      <c r="C230" s="217"/>
      <c r="D230" s="217"/>
      <c r="E230" s="218" t="s">
        <v>5</v>
      </c>
      <c r="F230" s="226" t="s">
        <v>344</v>
      </c>
      <c r="G230" s="217"/>
      <c r="H230" s="217"/>
      <c r="I230" s="217"/>
      <c r="J230" s="217"/>
      <c r="K230" s="221">
        <v>12.755000000000001</v>
      </c>
      <c r="L230" s="217"/>
      <c r="M230" s="217"/>
      <c r="N230" s="217"/>
      <c r="O230" s="217"/>
      <c r="P230" s="217"/>
      <c r="Q230" s="217"/>
      <c r="R230" s="222"/>
      <c r="T230" s="223"/>
      <c r="U230" s="217"/>
      <c r="V230" s="217"/>
      <c r="W230" s="217"/>
      <c r="X230" s="217"/>
      <c r="Y230" s="217"/>
      <c r="Z230" s="217"/>
      <c r="AA230" s="224"/>
      <c r="AT230" s="225" t="s">
        <v>155</v>
      </c>
      <c r="AU230" s="225" t="s">
        <v>101</v>
      </c>
      <c r="AV230" s="10" t="s">
        <v>101</v>
      </c>
      <c r="AW230" s="10" t="s">
        <v>37</v>
      </c>
      <c r="AX230" s="10" t="s">
        <v>80</v>
      </c>
      <c r="AY230" s="225" t="s">
        <v>147</v>
      </c>
    </row>
    <row r="231" s="10" customFormat="1" ht="16.5" customHeight="1">
      <c r="B231" s="216"/>
      <c r="C231" s="217"/>
      <c r="D231" s="217"/>
      <c r="E231" s="218" t="s">
        <v>5</v>
      </c>
      <c r="F231" s="226" t="s">
        <v>345</v>
      </c>
      <c r="G231" s="217"/>
      <c r="H231" s="217"/>
      <c r="I231" s="217"/>
      <c r="J231" s="217"/>
      <c r="K231" s="221">
        <v>36.25</v>
      </c>
      <c r="L231" s="217"/>
      <c r="M231" s="217"/>
      <c r="N231" s="217"/>
      <c r="O231" s="217"/>
      <c r="P231" s="217"/>
      <c r="Q231" s="217"/>
      <c r="R231" s="222"/>
      <c r="T231" s="223"/>
      <c r="U231" s="217"/>
      <c r="V231" s="217"/>
      <c r="W231" s="217"/>
      <c r="X231" s="217"/>
      <c r="Y231" s="217"/>
      <c r="Z231" s="217"/>
      <c r="AA231" s="224"/>
      <c r="AT231" s="225" t="s">
        <v>155</v>
      </c>
      <c r="AU231" s="225" t="s">
        <v>101</v>
      </c>
      <c r="AV231" s="10" t="s">
        <v>101</v>
      </c>
      <c r="AW231" s="10" t="s">
        <v>37</v>
      </c>
      <c r="AX231" s="10" t="s">
        <v>80</v>
      </c>
      <c r="AY231" s="225" t="s">
        <v>147</v>
      </c>
    </row>
    <row r="232" s="10" customFormat="1" ht="16.5" customHeight="1">
      <c r="B232" s="216"/>
      <c r="C232" s="217"/>
      <c r="D232" s="217"/>
      <c r="E232" s="218" t="s">
        <v>5</v>
      </c>
      <c r="F232" s="226" t="s">
        <v>346</v>
      </c>
      <c r="G232" s="217"/>
      <c r="H232" s="217"/>
      <c r="I232" s="217"/>
      <c r="J232" s="217"/>
      <c r="K232" s="221">
        <v>22.925000000000001</v>
      </c>
      <c r="L232" s="217"/>
      <c r="M232" s="217"/>
      <c r="N232" s="217"/>
      <c r="O232" s="217"/>
      <c r="P232" s="217"/>
      <c r="Q232" s="217"/>
      <c r="R232" s="222"/>
      <c r="T232" s="223"/>
      <c r="U232" s="217"/>
      <c r="V232" s="217"/>
      <c r="W232" s="217"/>
      <c r="X232" s="217"/>
      <c r="Y232" s="217"/>
      <c r="Z232" s="217"/>
      <c r="AA232" s="224"/>
      <c r="AT232" s="225" t="s">
        <v>155</v>
      </c>
      <c r="AU232" s="225" t="s">
        <v>101</v>
      </c>
      <c r="AV232" s="10" t="s">
        <v>101</v>
      </c>
      <c r="AW232" s="10" t="s">
        <v>37</v>
      </c>
      <c r="AX232" s="10" t="s">
        <v>80</v>
      </c>
      <c r="AY232" s="225" t="s">
        <v>147</v>
      </c>
    </row>
    <row r="233" s="10" customFormat="1" ht="16.5" customHeight="1">
      <c r="B233" s="216"/>
      <c r="C233" s="217"/>
      <c r="D233" s="217"/>
      <c r="E233" s="218" t="s">
        <v>5</v>
      </c>
      <c r="F233" s="226" t="s">
        <v>347</v>
      </c>
      <c r="G233" s="217"/>
      <c r="H233" s="217"/>
      <c r="I233" s="217"/>
      <c r="J233" s="217"/>
      <c r="K233" s="221">
        <v>21.375</v>
      </c>
      <c r="L233" s="217"/>
      <c r="M233" s="217"/>
      <c r="N233" s="217"/>
      <c r="O233" s="217"/>
      <c r="P233" s="217"/>
      <c r="Q233" s="217"/>
      <c r="R233" s="222"/>
      <c r="T233" s="223"/>
      <c r="U233" s="217"/>
      <c r="V233" s="217"/>
      <c r="W233" s="217"/>
      <c r="X233" s="217"/>
      <c r="Y233" s="217"/>
      <c r="Z233" s="217"/>
      <c r="AA233" s="224"/>
      <c r="AT233" s="225" t="s">
        <v>155</v>
      </c>
      <c r="AU233" s="225" t="s">
        <v>101</v>
      </c>
      <c r="AV233" s="10" t="s">
        <v>101</v>
      </c>
      <c r="AW233" s="10" t="s">
        <v>37</v>
      </c>
      <c r="AX233" s="10" t="s">
        <v>80</v>
      </c>
      <c r="AY233" s="225" t="s">
        <v>147</v>
      </c>
    </row>
    <row r="234" s="11" customFormat="1" ht="16.5" customHeight="1">
      <c r="B234" s="227"/>
      <c r="C234" s="228"/>
      <c r="D234" s="228"/>
      <c r="E234" s="229" t="s">
        <v>5</v>
      </c>
      <c r="F234" s="230" t="s">
        <v>171</v>
      </c>
      <c r="G234" s="228"/>
      <c r="H234" s="228"/>
      <c r="I234" s="228"/>
      <c r="J234" s="228"/>
      <c r="K234" s="231">
        <v>209.238</v>
      </c>
      <c r="L234" s="228"/>
      <c r="M234" s="228"/>
      <c r="N234" s="228"/>
      <c r="O234" s="228"/>
      <c r="P234" s="228"/>
      <c r="Q234" s="228"/>
      <c r="R234" s="232"/>
      <c r="T234" s="233"/>
      <c r="U234" s="228"/>
      <c r="V234" s="228"/>
      <c r="W234" s="228"/>
      <c r="X234" s="228"/>
      <c r="Y234" s="228"/>
      <c r="Z234" s="228"/>
      <c r="AA234" s="234"/>
      <c r="AT234" s="235" t="s">
        <v>155</v>
      </c>
      <c r="AU234" s="235" t="s">
        <v>101</v>
      </c>
      <c r="AV234" s="11" t="s">
        <v>152</v>
      </c>
      <c r="AW234" s="11" t="s">
        <v>37</v>
      </c>
      <c r="AX234" s="11" t="s">
        <v>85</v>
      </c>
      <c r="AY234" s="235" t="s">
        <v>147</v>
      </c>
    </row>
    <row r="235" s="9" customFormat="1" ht="29.88" customHeight="1">
      <c r="B235" s="192"/>
      <c r="C235" s="193"/>
      <c r="D235" s="203" t="s">
        <v>113</v>
      </c>
      <c r="E235" s="203"/>
      <c r="F235" s="203"/>
      <c r="G235" s="203"/>
      <c r="H235" s="203"/>
      <c r="I235" s="203"/>
      <c r="J235" s="203"/>
      <c r="K235" s="203"/>
      <c r="L235" s="203"/>
      <c r="M235" s="203"/>
      <c r="N235" s="204">
        <f>BK235</f>
        <v>0</v>
      </c>
      <c r="O235" s="205"/>
      <c r="P235" s="205"/>
      <c r="Q235" s="205"/>
      <c r="R235" s="196"/>
      <c r="T235" s="197"/>
      <c r="U235" s="193"/>
      <c r="V235" s="193"/>
      <c r="W235" s="198">
        <f>SUM(W236:W239)</f>
        <v>0</v>
      </c>
      <c r="X235" s="193"/>
      <c r="Y235" s="198">
        <f>SUM(Y236:Y239)</f>
        <v>0</v>
      </c>
      <c r="Z235" s="193"/>
      <c r="AA235" s="199">
        <f>SUM(AA236:AA239)</f>
        <v>0</v>
      </c>
      <c r="AR235" s="200" t="s">
        <v>85</v>
      </c>
      <c r="AT235" s="201" t="s">
        <v>79</v>
      </c>
      <c r="AU235" s="201" t="s">
        <v>85</v>
      </c>
      <c r="AY235" s="200" t="s">
        <v>147</v>
      </c>
      <c r="BK235" s="202">
        <f>SUM(BK236:BK239)</f>
        <v>0</v>
      </c>
    </row>
    <row r="236" s="1" customFormat="1" ht="25.5" customHeight="1">
      <c r="B236" s="170"/>
      <c r="C236" s="206" t="s">
        <v>348</v>
      </c>
      <c r="D236" s="206" t="s">
        <v>148</v>
      </c>
      <c r="E236" s="207" t="s">
        <v>349</v>
      </c>
      <c r="F236" s="208" t="s">
        <v>350</v>
      </c>
      <c r="G236" s="208"/>
      <c r="H236" s="208"/>
      <c r="I236" s="208"/>
      <c r="J236" s="209" t="s">
        <v>158</v>
      </c>
      <c r="K236" s="210">
        <v>20.265000000000001</v>
      </c>
      <c r="L236" s="211">
        <v>0</v>
      </c>
      <c r="M236" s="211"/>
      <c r="N236" s="212">
        <f>ROUND(L236*K236,2)</f>
        <v>0</v>
      </c>
      <c r="O236" s="212"/>
      <c r="P236" s="212"/>
      <c r="Q236" s="212"/>
      <c r="R236" s="174"/>
      <c r="T236" s="213" t="s">
        <v>5</v>
      </c>
      <c r="U236" s="56" t="s">
        <v>45</v>
      </c>
      <c r="V236" s="47"/>
      <c r="W236" s="214">
        <f>V236*K236</f>
        <v>0</v>
      </c>
      <c r="X236" s="214">
        <v>0</v>
      </c>
      <c r="Y236" s="214">
        <f>X236*K236</f>
        <v>0</v>
      </c>
      <c r="Z236" s="214">
        <v>0</v>
      </c>
      <c r="AA236" s="215">
        <f>Z236*K236</f>
        <v>0</v>
      </c>
      <c r="AR236" s="22" t="s">
        <v>152</v>
      </c>
      <c r="AT236" s="22" t="s">
        <v>148</v>
      </c>
      <c r="AU236" s="22" t="s">
        <v>101</v>
      </c>
      <c r="AY236" s="22" t="s">
        <v>147</v>
      </c>
      <c r="BE236" s="131">
        <f>IF(U236="základní",N236,0)</f>
        <v>0</v>
      </c>
      <c r="BF236" s="131">
        <f>IF(U236="snížená",N236,0)</f>
        <v>0</v>
      </c>
      <c r="BG236" s="131">
        <f>IF(U236="zákl. přenesená",N236,0)</f>
        <v>0</v>
      </c>
      <c r="BH236" s="131">
        <f>IF(U236="sníž. přenesená",N236,0)</f>
        <v>0</v>
      </c>
      <c r="BI236" s="131">
        <f>IF(U236="nulová",N236,0)</f>
        <v>0</v>
      </c>
      <c r="BJ236" s="22" t="s">
        <v>85</v>
      </c>
      <c r="BK236" s="131">
        <f>ROUND(L236*K236,2)</f>
        <v>0</v>
      </c>
      <c r="BL236" s="22" t="s">
        <v>152</v>
      </c>
      <c r="BM236" s="22" t="s">
        <v>351</v>
      </c>
    </row>
    <row r="237" s="10" customFormat="1" ht="38.25" customHeight="1">
      <c r="B237" s="216"/>
      <c r="C237" s="217"/>
      <c r="D237" s="217"/>
      <c r="E237" s="218" t="s">
        <v>5</v>
      </c>
      <c r="F237" s="219" t="s">
        <v>352</v>
      </c>
      <c r="G237" s="220"/>
      <c r="H237" s="220"/>
      <c r="I237" s="220"/>
      <c r="J237" s="217"/>
      <c r="K237" s="221">
        <v>20.265000000000001</v>
      </c>
      <c r="L237" s="217"/>
      <c r="M237" s="217"/>
      <c r="N237" s="217"/>
      <c r="O237" s="217"/>
      <c r="P237" s="217"/>
      <c r="Q237" s="217"/>
      <c r="R237" s="222"/>
      <c r="T237" s="223"/>
      <c r="U237" s="217"/>
      <c r="V237" s="217"/>
      <c r="W237" s="217"/>
      <c r="X237" s="217"/>
      <c r="Y237" s="217"/>
      <c r="Z237" s="217"/>
      <c r="AA237" s="224"/>
      <c r="AT237" s="225" t="s">
        <v>155</v>
      </c>
      <c r="AU237" s="225" t="s">
        <v>101</v>
      </c>
      <c r="AV237" s="10" t="s">
        <v>101</v>
      </c>
      <c r="AW237" s="10" t="s">
        <v>37</v>
      </c>
      <c r="AX237" s="10" t="s">
        <v>85</v>
      </c>
      <c r="AY237" s="225" t="s">
        <v>147</v>
      </c>
    </row>
    <row r="238" s="1" customFormat="1" ht="25.5" customHeight="1">
      <c r="B238" s="170"/>
      <c r="C238" s="206" t="s">
        <v>353</v>
      </c>
      <c r="D238" s="206" t="s">
        <v>148</v>
      </c>
      <c r="E238" s="207" t="s">
        <v>354</v>
      </c>
      <c r="F238" s="208" t="s">
        <v>355</v>
      </c>
      <c r="G238" s="208"/>
      <c r="H238" s="208"/>
      <c r="I238" s="208"/>
      <c r="J238" s="209" t="s">
        <v>158</v>
      </c>
      <c r="K238" s="210">
        <v>20.265000000000001</v>
      </c>
      <c r="L238" s="211">
        <v>0</v>
      </c>
      <c r="M238" s="211"/>
      <c r="N238" s="212">
        <f>ROUND(L238*K238,2)</f>
        <v>0</v>
      </c>
      <c r="O238" s="212"/>
      <c r="P238" s="212"/>
      <c r="Q238" s="212"/>
      <c r="R238" s="174"/>
      <c r="T238" s="213" t="s">
        <v>5</v>
      </c>
      <c r="U238" s="56" t="s">
        <v>45</v>
      </c>
      <c r="V238" s="47"/>
      <c r="W238" s="214">
        <f>V238*K238</f>
        <v>0</v>
      </c>
      <c r="X238" s="214">
        <v>0</v>
      </c>
      <c r="Y238" s="214">
        <f>X238*K238</f>
        <v>0</v>
      </c>
      <c r="Z238" s="214">
        <v>0</v>
      </c>
      <c r="AA238" s="215">
        <f>Z238*K238</f>
        <v>0</v>
      </c>
      <c r="AR238" s="22" t="s">
        <v>152</v>
      </c>
      <c r="AT238" s="22" t="s">
        <v>148</v>
      </c>
      <c r="AU238" s="22" t="s">
        <v>101</v>
      </c>
      <c r="AY238" s="22" t="s">
        <v>147</v>
      </c>
      <c r="BE238" s="131">
        <f>IF(U238="základní",N238,0)</f>
        <v>0</v>
      </c>
      <c r="BF238" s="131">
        <f>IF(U238="snížená",N238,0)</f>
        <v>0</v>
      </c>
      <c r="BG238" s="131">
        <f>IF(U238="zákl. přenesená",N238,0)</f>
        <v>0</v>
      </c>
      <c r="BH238" s="131">
        <f>IF(U238="sníž. přenesená",N238,0)</f>
        <v>0</v>
      </c>
      <c r="BI238" s="131">
        <f>IF(U238="nulová",N238,0)</f>
        <v>0</v>
      </c>
      <c r="BJ238" s="22" t="s">
        <v>85</v>
      </c>
      <c r="BK238" s="131">
        <f>ROUND(L238*K238,2)</f>
        <v>0</v>
      </c>
      <c r="BL238" s="22" t="s">
        <v>152</v>
      </c>
      <c r="BM238" s="22" t="s">
        <v>356</v>
      </c>
    </row>
    <row r="239" s="10" customFormat="1" ht="38.25" customHeight="1">
      <c r="B239" s="216"/>
      <c r="C239" s="217"/>
      <c r="D239" s="217"/>
      <c r="E239" s="218" t="s">
        <v>5</v>
      </c>
      <c r="F239" s="219" t="s">
        <v>357</v>
      </c>
      <c r="G239" s="220"/>
      <c r="H239" s="220"/>
      <c r="I239" s="220"/>
      <c r="J239" s="217"/>
      <c r="K239" s="221">
        <v>20.265000000000001</v>
      </c>
      <c r="L239" s="217"/>
      <c r="M239" s="217"/>
      <c r="N239" s="217"/>
      <c r="O239" s="217"/>
      <c r="P239" s="217"/>
      <c r="Q239" s="217"/>
      <c r="R239" s="222"/>
      <c r="T239" s="223"/>
      <c r="U239" s="217"/>
      <c r="V239" s="217"/>
      <c r="W239" s="217"/>
      <c r="X239" s="217"/>
      <c r="Y239" s="217"/>
      <c r="Z239" s="217"/>
      <c r="AA239" s="224"/>
      <c r="AT239" s="225" t="s">
        <v>155</v>
      </c>
      <c r="AU239" s="225" t="s">
        <v>101</v>
      </c>
      <c r="AV239" s="10" t="s">
        <v>101</v>
      </c>
      <c r="AW239" s="10" t="s">
        <v>37</v>
      </c>
      <c r="AX239" s="10" t="s">
        <v>85</v>
      </c>
      <c r="AY239" s="225" t="s">
        <v>147</v>
      </c>
    </row>
    <row r="240" s="9" customFormat="1" ht="29.88" customHeight="1">
      <c r="B240" s="192"/>
      <c r="C240" s="193"/>
      <c r="D240" s="203" t="s">
        <v>114</v>
      </c>
      <c r="E240" s="203"/>
      <c r="F240" s="203"/>
      <c r="G240" s="203"/>
      <c r="H240" s="203"/>
      <c r="I240" s="203"/>
      <c r="J240" s="203"/>
      <c r="K240" s="203"/>
      <c r="L240" s="203"/>
      <c r="M240" s="203"/>
      <c r="N240" s="204">
        <f>BK240</f>
        <v>0</v>
      </c>
      <c r="O240" s="205"/>
      <c r="P240" s="205"/>
      <c r="Q240" s="205"/>
      <c r="R240" s="196"/>
      <c r="T240" s="197"/>
      <c r="U240" s="193"/>
      <c r="V240" s="193"/>
      <c r="W240" s="198">
        <f>SUM(W241:W243)</f>
        <v>0</v>
      </c>
      <c r="X240" s="193"/>
      <c r="Y240" s="198">
        <f>SUM(Y241:Y243)</f>
        <v>0</v>
      </c>
      <c r="Z240" s="193"/>
      <c r="AA240" s="199">
        <f>SUM(AA241:AA243)</f>
        <v>0</v>
      </c>
      <c r="AR240" s="200" t="s">
        <v>85</v>
      </c>
      <c r="AT240" s="201" t="s">
        <v>79</v>
      </c>
      <c r="AU240" s="201" t="s">
        <v>85</v>
      </c>
      <c r="AY240" s="200" t="s">
        <v>147</v>
      </c>
      <c r="BK240" s="202">
        <f>SUM(BK241:BK243)</f>
        <v>0</v>
      </c>
    </row>
    <row r="241" s="1" customFormat="1" ht="38.25" customHeight="1">
      <c r="B241" s="170"/>
      <c r="C241" s="206" t="s">
        <v>358</v>
      </c>
      <c r="D241" s="206" t="s">
        <v>148</v>
      </c>
      <c r="E241" s="207" t="s">
        <v>359</v>
      </c>
      <c r="F241" s="208" t="s">
        <v>360</v>
      </c>
      <c r="G241" s="208"/>
      <c r="H241" s="208"/>
      <c r="I241" s="208"/>
      <c r="J241" s="209" t="s">
        <v>151</v>
      </c>
      <c r="K241" s="210">
        <v>110</v>
      </c>
      <c r="L241" s="211">
        <v>0</v>
      </c>
      <c r="M241" s="211"/>
      <c r="N241" s="212">
        <f>ROUND(L241*K241,2)</f>
        <v>0</v>
      </c>
      <c r="O241" s="212"/>
      <c r="P241" s="212"/>
      <c r="Q241" s="212"/>
      <c r="R241" s="174"/>
      <c r="T241" s="213" t="s">
        <v>5</v>
      </c>
      <c r="U241" s="56" t="s">
        <v>45</v>
      </c>
      <c r="V241" s="47"/>
      <c r="W241" s="214">
        <f>V241*K241</f>
        <v>0</v>
      </c>
      <c r="X241" s="214">
        <v>0</v>
      </c>
      <c r="Y241" s="214">
        <f>X241*K241</f>
        <v>0</v>
      </c>
      <c r="Z241" s="214">
        <v>0</v>
      </c>
      <c r="AA241" s="215">
        <f>Z241*K241</f>
        <v>0</v>
      </c>
      <c r="AR241" s="22" t="s">
        <v>152</v>
      </c>
      <c r="AT241" s="22" t="s">
        <v>148</v>
      </c>
      <c r="AU241" s="22" t="s">
        <v>101</v>
      </c>
      <c r="AY241" s="22" t="s">
        <v>147</v>
      </c>
      <c r="BE241" s="131">
        <f>IF(U241="základní",N241,0)</f>
        <v>0</v>
      </c>
      <c r="BF241" s="131">
        <f>IF(U241="snížená",N241,0)</f>
        <v>0</v>
      </c>
      <c r="BG241" s="131">
        <f>IF(U241="zákl. přenesená",N241,0)</f>
        <v>0</v>
      </c>
      <c r="BH241" s="131">
        <f>IF(U241="sníž. přenesená",N241,0)</f>
        <v>0</v>
      </c>
      <c r="BI241" s="131">
        <f>IF(U241="nulová",N241,0)</f>
        <v>0</v>
      </c>
      <c r="BJ241" s="22" t="s">
        <v>85</v>
      </c>
      <c r="BK241" s="131">
        <f>ROUND(L241*K241,2)</f>
        <v>0</v>
      </c>
      <c r="BL241" s="22" t="s">
        <v>152</v>
      </c>
      <c r="BM241" s="22" t="s">
        <v>361</v>
      </c>
    </row>
    <row r="242" s="1" customFormat="1" ht="36" customHeight="1">
      <c r="B242" s="46"/>
      <c r="C242" s="47"/>
      <c r="D242" s="47"/>
      <c r="E242" s="47"/>
      <c r="F242" s="236" t="s">
        <v>362</v>
      </c>
      <c r="G242" s="67"/>
      <c r="H242" s="67"/>
      <c r="I242" s="67"/>
      <c r="J242" s="47"/>
      <c r="K242" s="47"/>
      <c r="L242" s="47"/>
      <c r="M242" s="47"/>
      <c r="N242" s="47"/>
      <c r="O242" s="47"/>
      <c r="P242" s="47"/>
      <c r="Q242" s="47"/>
      <c r="R242" s="48"/>
      <c r="T242" s="237"/>
      <c r="U242" s="47"/>
      <c r="V242" s="47"/>
      <c r="W242" s="47"/>
      <c r="X242" s="47"/>
      <c r="Y242" s="47"/>
      <c r="Z242" s="47"/>
      <c r="AA242" s="94"/>
      <c r="AT242" s="22" t="s">
        <v>216</v>
      </c>
      <c r="AU242" s="22" t="s">
        <v>101</v>
      </c>
    </row>
    <row r="243" s="10" customFormat="1" ht="16.5" customHeight="1">
      <c r="B243" s="216"/>
      <c r="C243" s="217"/>
      <c r="D243" s="217"/>
      <c r="E243" s="218" t="s">
        <v>5</v>
      </c>
      <c r="F243" s="226" t="s">
        <v>363</v>
      </c>
      <c r="G243" s="217"/>
      <c r="H243" s="217"/>
      <c r="I243" s="217"/>
      <c r="J243" s="217"/>
      <c r="K243" s="221">
        <v>110</v>
      </c>
      <c r="L243" s="217"/>
      <c r="M243" s="217"/>
      <c r="N243" s="217"/>
      <c r="O243" s="217"/>
      <c r="P243" s="217"/>
      <c r="Q243" s="217"/>
      <c r="R243" s="222"/>
      <c r="T243" s="223"/>
      <c r="U243" s="217"/>
      <c r="V243" s="217"/>
      <c r="W243" s="217"/>
      <c r="X243" s="217"/>
      <c r="Y243" s="217"/>
      <c r="Z243" s="217"/>
      <c r="AA243" s="224"/>
      <c r="AT243" s="225" t="s">
        <v>155</v>
      </c>
      <c r="AU243" s="225" t="s">
        <v>101</v>
      </c>
      <c r="AV243" s="10" t="s">
        <v>101</v>
      </c>
      <c r="AW243" s="10" t="s">
        <v>37</v>
      </c>
      <c r="AX243" s="10" t="s">
        <v>85</v>
      </c>
      <c r="AY243" s="225" t="s">
        <v>147</v>
      </c>
    </row>
    <row r="244" s="9" customFormat="1" ht="29.88" customHeight="1">
      <c r="B244" s="192"/>
      <c r="C244" s="193"/>
      <c r="D244" s="203" t="s">
        <v>115</v>
      </c>
      <c r="E244" s="203"/>
      <c r="F244" s="203"/>
      <c r="G244" s="203"/>
      <c r="H244" s="203"/>
      <c r="I244" s="203"/>
      <c r="J244" s="203"/>
      <c r="K244" s="203"/>
      <c r="L244" s="203"/>
      <c r="M244" s="203"/>
      <c r="N244" s="204">
        <f>BK244</f>
        <v>0</v>
      </c>
      <c r="O244" s="205"/>
      <c r="P244" s="205"/>
      <c r="Q244" s="205"/>
      <c r="R244" s="196"/>
      <c r="T244" s="197"/>
      <c r="U244" s="193"/>
      <c r="V244" s="193"/>
      <c r="W244" s="198">
        <f>W245+SUM(W246:W263)</f>
        <v>0</v>
      </c>
      <c r="X244" s="193"/>
      <c r="Y244" s="198">
        <f>Y245+SUM(Y246:Y263)</f>
        <v>0.097576859999999987</v>
      </c>
      <c r="Z244" s="193"/>
      <c r="AA244" s="199">
        <f>AA245+SUM(AA246:AA263)</f>
        <v>174.01062400000001</v>
      </c>
      <c r="AR244" s="200" t="s">
        <v>85</v>
      </c>
      <c r="AT244" s="201" t="s">
        <v>79</v>
      </c>
      <c r="AU244" s="201" t="s">
        <v>85</v>
      </c>
      <c r="AY244" s="200" t="s">
        <v>147</v>
      </c>
      <c r="BK244" s="202">
        <f>BK245+SUM(BK246:BK263)</f>
        <v>0</v>
      </c>
    </row>
    <row r="245" s="1" customFormat="1" ht="25.5" customHeight="1">
      <c r="B245" s="170"/>
      <c r="C245" s="206" t="s">
        <v>364</v>
      </c>
      <c r="D245" s="206" t="s">
        <v>148</v>
      </c>
      <c r="E245" s="207" t="s">
        <v>365</v>
      </c>
      <c r="F245" s="208" t="s">
        <v>366</v>
      </c>
      <c r="G245" s="208"/>
      <c r="H245" s="208"/>
      <c r="I245" s="208"/>
      <c r="J245" s="209" t="s">
        <v>294</v>
      </c>
      <c r="K245" s="210">
        <v>95</v>
      </c>
      <c r="L245" s="211">
        <v>0</v>
      </c>
      <c r="M245" s="211"/>
      <c r="N245" s="212">
        <f>ROUND(L245*K245,2)</f>
        <v>0</v>
      </c>
      <c r="O245" s="212"/>
      <c r="P245" s="212"/>
      <c r="Q245" s="212"/>
      <c r="R245" s="174"/>
      <c r="T245" s="213" t="s">
        <v>5</v>
      </c>
      <c r="U245" s="56" t="s">
        <v>45</v>
      </c>
      <c r="V245" s="47"/>
      <c r="W245" s="214">
        <f>V245*K245</f>
        <v>0</v>
      </c>
      <c r="X245" s="214">
        <v>0</v>
      </c>
      <c r="Y245" s="214">
        <f>X245*K245</f>
        <v>0</v>
      </c>
      <c r="Z245" s="214">
        <v>0</v>
      </c>
      <c r="AA245" s="215">
        <f>Z245*K245</f>
        <v>0</v>
      </c>
      <c r="AR245" s="22" t="s">
        <v>152</v>
      </c>
      <c r="AT245" s="22" t="s">
        <v>148</v>
      </c>
      <c r="AU245" s="22" t="s">
        <v>101</v>
      </c>
      <c r="AY245" s="22" t="s">
        <v>147</v>
      </c>
      <c r="BE245" s="131">
        <f>IF(U245="základní",N245,0)</f>
        <v>0</v>
      </c>
      <c r="BF245" s="131">
        <f>IF(U245="snížená",N245,0)</f>
        <v>0</v>
      </c>
      <c r="BG245" s="131">
        <f>IF(U245="zákl. přenesená",N245,0)</f>
        <v>0</v>
      </c>
      <c r="BH245" s="131">
        <f>IF(U245="sníž. přenesená",N245,0)</f>
        <v>0</v>
      </c>
      <c r="BI245" s="131">
        <f>IF(U245="nulová",N245,0)</f>
        <v>0</v>
      </c>
      <c r="BJ245" s="22" t="s">
        <v>85</v>
      </c>
      <c r="BK245" s="131">
        <f>ROUND(L245*K245,2)</f>
        <v>0</v>
      </c>
      <c r="BL245" s="22" t="s">
        <v>152</v>
      </c>
      <c r="BM245" s="22" t="s">
        <v>367</v>
      </c>
    </row>
    <row r="246" s="1" customFormat="1" ht="38.25" customHeight="1">
      <c r="B246" s="170"/>
      <c r="C246" s="206" t="s">
        <v>368</v>
      </c>
      <c r="D246" s="206" t="s">
        <v>148</v>
      </c>
      <c r="E246" s="207" t="s">
        <v>369</v>
      </c>
      <c r="F246" s="208" t="s">
        <v>370</v>
      </c>
      <c r="G246" s="208"/>
      <c r="H246" s="208"/>
      <c r="I246" s="208"/>
      <c r="J246" s="209" t="s">
        <v>294</v>
      </c>
      <c r="K246" s="210">
        <v>95</v>
      </c>
      <c r="L246" s="211">
        <v>0</v>
      </c>
      <c r="M246" s="211"/>
      <c r="N246" s="212">
        <f>ROUND(L246*K246,2)</f>
        <v>0</v>
      </c>
      <c r="O246" s="212"/>
      <c r="P246" s="212"/>
      <c r="Q246" s="212"/>
      <c r="R246" s="174"/>
      <c r="T246" s="213" t="s">
        <v>5</v>
      </c>
      <c r="U246" s="56" t="s">
        <v>45</v>
      </c>
      <c r="V246" s="47"/>
      <c r="W246" s="214">
        <f>V246*K246</f>
        <v>0</v>
      </c>
      <c r="X246" s="214">
        <v>0.00060999999999999997</v>
      </c>
      <c r="Y246" s="214">
        <f>X246*K246</f>
        <v>0.057949999999999995</v>
      </c>
      <c r="Z246" s="214">
        <v>0</v>
      </c>
      <c r="AA246" s="215">
        <f>Z246*K246</f>
        <v>0</v>
      </c>
      <c r="AR246" s="22" t="s">
        <v>152</v>
      </c>
      <c r="AT246" s="22" t="s">
        <v>148</v>
      </c>
      <c r="AU246" s="22" t="s">
        <v>101</v>
      </c>
      <c r="AY246" s="22" t="s">
        <v>147</v>
      </c>
      <c r="BE246" s="131">
        <f>IF(U246="základní",N246,0)</f>
        <v>0</v>
      </c>
      <c r="BF246" s="131">
        <f>IF(U246="snížená",N246,0)</f>
        <v>0</v>
      </c>
      <c r="BG246" s="131">
        <f>IF(U246="zákl. přenesená",N246,0)</f>
        <v>0</v>
      </c>
      <c r="BH246" s="131">
        <f>IF(U246="sníž. přenesená",N246,0)</f>
        <v>0</v>
      </c>
      <c r="BI246" s="131">
        <f>IF(U246="nulová",N246,0)</f>
        <v>0</v>
      </c>
      <c r="BJ246" s="22" t="s">
        <v>85</v>
      </c>
      <c r="BK246" s="131">
        <f>ROUND(L246*K246,2)</f>
        <v>0</v>
      </c>
      <c r="BL246" s="22" t="s">
        <v>152</v>
      </c>
      <c r="BM246" s="22" t="s">
        <v>371</v>
      </c>
    </row>
    <row r="247" s="1" customFormat="1" ht="25.5" customHeight="1">
      <c r="B247" s="170"/>
      <c r="C247" s="206" t="s">
        <v>372</v>
      </c>
      <c r="D247" s="206" t="s">
        <v>148</v>
      </c>
      <c r="E247" s="207" t="s">
        <v>373</v>
      </c>
      <c r="F247" s="208" t="s">
        <v>374</v>
      </c>
      <c r="G247" s="208"/>
      <c r="H247" s="208"/>
      <c r="I247" s="208"/>
      <c r="J247" s="209" t="s">
        <v>294</v>
      </c>
      <c r="K247" s="210">
        <v>95</v>
      </c>
      <c r="L247" s="211">
        <v>0</v>
      </c>
      <c r="M247" s="211"/>
      <c r="N247" s="212">
        <f>ROUND(L247*K247,2)</f>
        <v>0</v>
      </c>
      <c r="O247" s="212"/>
      <c r="P247" s="212"/>
      <c r="Q247" s="212"/>
      <c r="R247" s="174"/>
      <c r="T247" s="213" t="s">
        <v>5</v>
      </c>
      <c r="U247" s="56" t="s">
        <v>45</v>
      </c>
      <c r="V247" s="47"/>
      <c r="W247" s="214">
        <f>V247*K247</f>
        <v>0</v>
      </c>
      <c r="X247" s="214">
        <v>0</v>
      </c>
      <c r="Y247" s="214">
        <f>X247*K247</f>
        <v>0</v>
      </c>
      <c r="Z247" s="214">
        <v>0</v>
      </c>
      <c r="AA247" s="215">
        <f>Z247*K247</f>
        <v>0</v>
      </c>
      <c r="AR247" s="22" t="s">
        <v>152</v>
      </c>
      <c r="AT247" s="22" t="s">
        <v>148</v>
      </c>
      <c r="AU247" s="22" t="s">
        <v>101</v>
      </c>
      <c r="AY247" s="22" t="s">
        <v>147</v>
      </c>
      <c r="BE247" s="131">
        <f>IF(U247="základní",N247,0)</f>
        <v>0</v>
      </c>
      <c r="BF247" s="131">
        <f>IF(U247="snížená",N247,0)</f>
        <v>0</v>
      </c>
      <c r="BG247" s="131">
        <f>IF(U247="zákl. přenesená",N247,0)</f>
        <v>0</v>
      </c>
      <c r="BH247" s="131">
        <f>IF(U247="sníž. přenesená",N247,0)</f>
        <v>0</v>
      </c>
      <c r="BI247" s="131">
        <f>IF(U247="nulová",N247,0)</f>
        <v>0</v>
      </c>
      <c r="BJ247" s="22" t="s">
        <v>85</v>
      </c>
      <c r="BK247" s="131">
        <f>ROUND(L247*K247,2)</f>
        <v>0</v>
      </c>
      <c r="BL247" s="22" t="s">
        <v>152</v>
      </c>
      <c r="BM247" s="22" t="s">
        <v>375</v>
      </c>
    </row>
    <row r="248" s="10" customFormat="1" ht="25.5" customHeight="1">
      <c r="B248" s="216"/>
      <c r="C248" s="217"/>
      <c r="D248" s="217"/>
      <c r="E248" s="218" t="s">
        <v>5</v>
      </c>
      <c r="F248" s="219" t="s">
        <v>376</v>
      </c>
      <c r="G248" s="220"/>
      <c r="H248" s="220"/>
      <c r="I248" s="220"/>
      <c r="J248" s="217"/>
      <c r="K248" s="221">
        <v>95</v>
      </c>
      <c r="L248" s="217"/>
      <c r="M248" s="217"/>
      <c r="N248" s="217"/>
      <c r="O248" s="217"/>
      <c r="P248" s="217"/>
      <c r="Q248" s="217"/>
      <c r="R248" s="222"/>
      <c r="T248" s="223"/>
      <c r="U248" s="217"/>
      <c r="V248" s="217"/>
      <c r="W248" s="217"/>
      <c r="X248" s="217"/>
      <c r="Y248" s="217"/>
      <c r="Z248" s="217"/>
      <c r="AA248" s="224"/>
      <c r="AT248" s="225" t="s">
        <v>155</v>
      </c>
      <c r="AU248" s="225" t="s">
        <v>101</v>
      </c>
      <c r="AV248" s="10" t="s">
        <v>101</v>
      </c>
      <c r="AW248" s="10" t="s">
        <v>37</v>
      </c>
      <c r="AX248" s="10" t="s">
        <v>85</v>
      </c>
      <c r="AY248" s="225" t="s">
        <v>147</v>
      </c>
    </row>
    <row r="249" s="1" customFormat="1" ht="25.5" customHeight="1">
      <c r="B249" s="170"/>
      <c r="C249" s="206" t="s">
        <v>377</v>
      </c>
      <c r="D249" s="206" t="s">
        <v>148</v>
      </c>
      <c r="E249" s="207" t="s">
        <v>378</v>
      </c>
      <c r="F249" s="208" t="s">
        <v>379</v>
      </c>
      <c r="G249" s="208"/>
      <c r="H249" s="208"/>
      <c r="I249" s="208"/>
      <c r="J249" s="209" t="s">
        <v>151</v>
      </c>
      <c r="K249" s="210">
        <v>8.3330000000000002</v>
      </c>
      <c r="L249" s="211">
        <v>0</v>
      </c>
      <c r="M249" s="211"/>
      <c r="N249" s="212">
        <f>ROUND(L249*K249,2)</f>
        <v>0</v>
      </c>
      <c r="O249" s="212"/>
      <c r="P249" s="212"/>
      <c r="Q249" s="212"/>
      <c r="R249" s="174"/>
      <c r="T249" s="213" t="s">
        <v>5</v>
      </c>
      <c r="U249" s="56" t="s">
        <v>45</v>
      </c>
      <c r="V249" s="47"/>
      <c r="W249" s="214">
        <f>V249*K249</f>
        <v>0</v>
      </c>
      <c r="X249" s="214">
        <v>0.0030200000000000001</v>
      </c>
      <c r="Y249" s="214">
        <f>X249*K249</f>
        <v>0.025165660000000003</v>
      </c>
      <c r="Z249" s="214">
        <v>0</v>
      </c>
      <c r="AA249" s="215">
        <f>Z249*K249</f>
        <v>0</v>
      </c>
      <c r="AR249" s="22" t="s">
        <v>152</v>
      </c>
      <c r="AT249" s="22" t="s">
        <v>148</v>
      </c>
      <c r="AU249" s="22" t="s">
        <v>101</v>
      </c>
      <c r="AY249" s="22" t="s">
        <v>147</v>
      </c>
      <c r="BE249" s="131">
        <f>IF(U249="základní",N249,0)</f>
        <v>0</v>
      </c>
      <c r="BF249" s="131">
        <f>IF(U249="snížená",N249,0)</f>
        <v>0</v>
      </c>
      <c r="BG249" s="131">
        <f>IF(U249="zákl. přenesená",N249,0)</f>
        <v>0</v>
      </c>
      <c r="BH249" s="131">
        <f>IF(U249="sníž. přenesená",N249,0)</f>
        <v>0</v>
      </c>
      <c r="BI249" s="131">
        <f>IF(U249="nulová",N249,0)</f>
        <v>0</v>
      </c>
      <c r="BJ249" s="22" t="s">
        <v>85</v>
      </c>
      <c r="BK249" s="131">
        <f>ROUND(L249*K249,2)</f>
        <v>0</v>
      </c>
      <c r="BL249" s="22" t="s">
        <v>152</v>
      </c>
      <c r="BM249" s="22" t="s">
        <v>380</v>
      </c>
    </row>
    <row r="250" s="10" customFormat="1" ht="16.5" customHeight="1">
      <c r="B250" s="216"/>
      <c r="C250" s="217"/>
      <c r="D250" s="217"/>
      <c r="E250" s="218" t="s">
        <v>5</v>
      </c>
      <c r="F250" s="219" t="s">
        <v>381</v>
      </c>
      <c r="G250" s="220"/>
      <c r="H250" s="220"/>
      <c r="I250" s="220"/>
      <c r="J250" s="217"/>
      <c r="K250" s="221">
        <v>1.5</v>
      </c>
      <c r="L250" s="217"/>
      <c r="M250" s="217"/>
      <c r="N250" s="217"/>
      <c r="O250" s="217"/>
      <c r="P250" s="217"/>
      <c r="Q250" s="217"/>
      <c r="R250" s="222"/>
      <c r="T250" s="223"/>
      <c r="U250" s="217"/>
      <c r="V250" s="217"/>
      <c r="W250" s="217"/>
      <c r="X250" s="217"/>
      <c r="Y250" s="217"/>
      <c r="Z250" s="217"/>
      <c r="AA250" s="224"/>
      <c r="AT250" s="225" t="s">
        <v>155</v>
      </c>
      <c r="AU250" s="225" t="s">
        <v>101</v>
      </c>
      <c r="AV250" s="10" t="s">
        <v>101</v>
      </c>
      <c r="AW250" s="10" t="s">
        <v>37</v>
      </c>
      <c r="AX250" s="10" t="s">
        <v>80</v>
      </c>
      <c r="AY250" s="225" t="s">
        <v>147</v>
      </c>
    </row>
    <row r="251" s="10" customFormat="1" ht="16.5" customHeight="1">
      <c r="B251" s="216"/>
      <c r="C251" s="217"/>
      <c r="D251" s="217"/>
      <c r="E251" s="218" t="s">
        <v>5</v>
      </c>
      <c r="F251" s="226" t="s">
        <v>382</v>
      </c>
      <c r="G251" s="217"/>
      <c r="H251" s="217"/>
      <c r="I251" s="217"/>
      <c r="J251" s="217"/>
      <c r="K251" s="221">
        <v>1.2050000000000001</v>
      </c>
      <c r="L251" s="217"/>
      <c r="M251" s="217"/>
      <c r="N251" s="217"/>
      <c r="O251" s="217"/>
      <c r="P251" s="217"/>
      <c r="Q251" s="217"/>
      <c r="R251" s="222"/>
      <c r="T251" s="223"/>
      <c r="U251" s="217"/>
      <c r="V251" s="217"/>
      <c r="W251" s="217"/>
      <c r="X251" s="217"/>
      <c r="Y251" s="217"/>
      <c r="Z251" s="217"/>
      <c r="AA251" s="224"/>
      <c r="AT251" s="225" t="s">
        <v>155</v>
      </c>
      <c r="AU251" s="225" t="s">
        <v>101</v>
      </c>
      <c r="AV251" s="10" t="s">
        <v>101</v>
      </c>
      <c r="AW251" s="10" t="s">
        <v>37</v>
      </c>
      <c r="AX251" s="10" t="s">
        <v>80</v>
      </c>
      <c r="AY251" s="225" t="s">
        <v>147</v>
      </c>
    </row>
    <row r="252" s="10" customFormat="1" ht="16.5" customHeight="1">
      <c r="B252" s="216"/>
      <c r="C252" s="217"/>
      <c r="D252" s="217"/>
      <c r="E252" s="218" t="s">
        <v>5</v>
      </c>
      <c r="F252" s="226" t="s">
        <v>383</v>
      </c>
      <c r="G252" s="217"/>
      <c r="H252" s="217"/>
      <c r="I252" s="217"/>
      <c r="J252" s="217"/>
      <c r="K252" s="221">
        <v>1.2450000000000001</v>
      </c>
      <c r="L252" s="217"/>
      <c r="M252" s="217"/>
      <c r="N252" s="217"/>
      <c r="O252" s="217"/>
      <c r="P252" s="217"/>
      <c r="Q252" s="217"/>
      <c r="R252" s="222"/>
      <c r="T252" s="223"/>
      <c r="U252" s="217"/>
      <c r="V252" s="217"/>
      <c r="W252" s="217"/>
      <c r="X252" s="217"/>
      <c r="Y252" s="217"/>
      <c r="Z252" s="217"/>
      <c r="AA252" s="224"/>
      <c r="AT252" s="225" t="s">
        <v>155</v>
      </c>
      <c r="AU252" s="225" t="s">
        <v>101</v>
      </c>
      <c r="AV252" s="10" t="s">
        <v>101</v>
      </c>
      <c r="AW252" s="10" t="s">
        <v>37</v>
      </c>
      <c r="AX252" s="10" t="s">
        <v>80</v>
      </c>
      <c r="AY252" s="225" t="s">
        <v>147</v>
      </c>
    </row>
    <row r="253" s="10" customFormat="1" ht="16.5" customHeight="1">
      <c r="B253" s="216"/>
      <c r="C253" s="217"/>
      <c r="D253" s="217"/>
      <c r="E253" s="218" t="s">
        <v>5</v>
      </c>
      <c r="F253" s="226" t="s">
        <v>384</v>
      </c>
      <c r="G253" s="217"/>
      <c r="H253" s="217"/>
      <c r="I253" s="217"/>
      <c r="J253" s="217"/>
      <c r="K253" s="221">
        <v>1.6200000000000001</v>
      </c>
      <c r="L253" s="217"/>
      <c r="M253" s="217"/>
      <c r="N253" s="217"/>
      <c r="O253" s="217"/>
      <c r="P253" s="217"/>
      <c r="Q253" s="217"/>
      <c r="R253" s="222"/>
      <c r="T253" s="223"/>
      <c r="U253" s="217"/>
      <c r="V253" s="217"/>
      <c r="W253" s="217"/>
      <c r="X253" s="217"/>
      <c r="Y253" s="217"/>
      <c r="Z253" s="217"/>
      <c r="AA253" s="224"/>
      <c r="AT253" s="225" t="s">
        <v>155</v>
      </c>
      <c r="AU253" s="225" t="s">
        <v>101</v>
      </c>
      <c r="AV253" s="10" t="s">
        <v>101</v>
      </c>
      <c r="AW253" s="10" t="s">
        <v>37</v>
      </c>
      <c r="AX253" s="10" t="s">
        <v>80</v>
      </c>
      <c r="AY253" s="225" t="s">
        <v>147</v>
      </c>
    </row>
    <row r="254" s="10" customFormat="1" ht="16.5" customHeight="1">
      <c r="B254" s="216"/>
      <c r="C254" s="217"/>
      <c r="D254" s="217"/>
      <c r="E254" s="218" t="s">
        <v>5</v>
      </c>
      <c r="F254" s="226" t="s">
        <v>385</v>
      </c>
      <c r="G254" s="217"/>
      <c r="H254" s="217"/>
      <c r="I254" s="217"/>
      <c r="J254" s="217"/>
      <c r="K254" s="221">
        <v>1.3999999999999999</v>
      </c>
      <c r="L254" s="217"/>
      <c r="M254" s="217"/>
      <c r="N254" s="217"/>
      <c r="O254" s="217"/>
      <c r="P254" s="217"/>
      <c r="Q254" s="217"/>
      <c r="R254" s="222"/>
      <c r="T254" s="223"/>
      <c r="U254" s="217"/>
      <c r="V254" s="217"/>
      <c r="W254" s="217"/>
      <c r="X254" s="217"/>
      <c r="Y254" s="217"/>
      <c r="Z254" s="217"/>
      <c r="AA254" s="224"/>
      <c r="AT254" s="225" t="s">
        <v>155</v>
      </c>
      <c r="AU254" s="225" t="s">
        <v>101</v>
      </c>
      <c r="AV254" s="10" t="s">
        <v>101</v>
      </c>
      <c r="AW254" s="10" t="s">
        <v>37</v>
      </c>
      <c r="AX254" s="10" t="s">
        <v>80</v>
      </c>
      <c r="AY254" s="225" t="s">
        <v>147</v>
      </c>
    </row>
    <row r="255" s="10" customFormat="1" ht="16.5" customHeight="1">
      <c r="B255" s="216"/>
      <c r="C255" s="217"/>
      <c r="D255" s="217"/>
      <c r="E255" s="218" t="s">
        <v>5</v>
      </c>
      <c r="F255" s="226" t="s">
        <v>386</v>
      </c>
      <c r="G255" s="217"/>
      <c r="H255" s="217"/>
      <c r="I255" s="217"/>
      <c r="J255" s="217"/>
      <c r="K255" s="221">
        <v>1.363</v>
      </c>
      <c r="L255" s="217"/>
      <c r="M255" s="217"/>
      <c r="N255" s="217"/>
      <c r="O255" s="217"/>
      <c r="P255" s="217"/>
      <c r="Q255" s="217"/>
      <c r="R255" s="222"/>
      <c r="T255" s="223"/>
      <c r="U255" s="217"/>
      <c r="V255" s="217"/>
      <c r="W255" s="217"/>
      <c r="X255" s="217"/>
      <c r="Y255" s="217"/>
      <c r="Z255" s="217"/>
      <c r="AA255" s="224"/>
      <c r="AT255" s="225" t="s">
        <v>155</v>
      </c>
      <c r="AU255" s="225" t="s">
        <v>101</v>
      </c>
      <c r="AV255" s="10" t="s">
        <v>101</v>
      </c>
      <c r="AW255" s="10" t="s">
        <v>37</v>
      </c>
      <c r="AX255" s="10" t="s">
        <v>80</v>
      </c>
      <c r="AY255" s="225" t="s">
        <v>147</v>
      </c>
    </row>
    <row r="256" s="11" customFormat="1" ht="16.5" customHeight="1">
      <c r="B256" s="227"/>
      <c r="C256" s="228"/>
      <c r="D256" s="228"/>
      <c r="E256" s="229" t="s">
        <v>5</v>
      </c>
      <c r="F256" s="230" t="s">
        <v>171</v>
      </c>
      <c r="G256" s="228"/>
      <c r="H256" s="228"/>
      <c r="I256" s="228"/>
      <c r="J256" s="228"/>
      <c r="K256" s="231">
        <v>8.3330000000000002</v>
      </c>
      <c r="L256" s="228"/>
      <c r="M256" s="228"/>
      <c r="N256" s="228"/>
      <c r="O256" s="228"/>
      <c r="P256" s="228"/>
      <c r="Q256" s="228"/>
      <c r="R256" s="232"/>
      <c r="T256" s="233"/>
      <c r="U256" s="228"/>
      <c r="V256" s="228"/>
      <c r="W256" s="228"/>
      <c r="X256" s="228"/>
      <c r="Y256" s="228"/>
      <c r="Z256" s="228"/>
      <c r="AA256" s="234"/>
      <c r="AT256" s="235" t="s">
        <v>155</v>
      </c>
      <c r="AU256" s="235" t="s">
        <v>101</v>
      </c>
      <c r="AV256" s="11" t="s">
        <v>152</v>
      </c>
      <c r="AW256" s="11" t="s">
        <v>37</v>
      </c>
      <c r="AX256" s="11" t="s">
        <v>85</v>
      </c>
      <c r="AY256" s="235" t="s">
        <v>147</v>
      </c>
    </row>
    <row r="257" s="1" customFormat="1" ht="38.25" customHeight="1">
      <c r="B257" s="170"/>
      <c r="C257" s="206" t="s">
        <v>387</v>
      </c>
      <c r="D257" s="206" t="s">
        <v>148</v>
      </c>
      <c r="E257" s="207" t="s">
        <v>388</v>
      </c>
      <c r="F257" s="208" t="s">
        <v>389</v>
      </c>
      <c r="G257" s="208"/>
      <c r="H257" s="208"/>
      <c r="I257" s="208"/>
      <c r="J257" s="209" t="s">
        <v>151</v>
      </c>
      <c r="K257" s="210">
        <v>111.24</v>
      </c>
      <c r="L257" s="211">
        <v>0</v>
      </c>
      <c r="M257" s="211"/>
      <c r="N257" s="212">
        <f>ROUND(L257*K257,2)</f>
        <v>0</v>
      </c>
      <c r="O257" s="212"/>
      <c r="P257" s="212"/>
      <c r="Q257" s="212"/>
      <c r="R257" s="174"/>
      <c r="T257" s="213" t="s">
        <v>5</v>
      </c>
      <c r="U257" s="56" t="s">
        <v>45</v>
      </c>
      <c r="V257" s="47"/>
      <c r="W257" s="214">
        <f>V257*K257</f>
        <v>0</v>
      </c>
      <c r="X257" s="214">
        <v>0.00012999999999999999</v>
      </c>
      <c r="Y257" s="214">
        <f>X257*K257</f>
        <v>0.014461199999999999</v>
      </c>
      <c r="Z257" s="214">
        <v>0</v>
      </c>
      <c r="AA257" s="215">
        <f>Z257*K257</f>
        <v>0</v>
      </c>
      <c r="AR257" s="22" t="s">
        <v>152</v>
      </c>
      <c r="AT257" s="22" t="s">
        <v>148</v>
      </c>
      <c r="AU257" s="22" t="s">
        <v>101</v>
      </c>
      <c r="AY257" s="22" t="s">
        <v>147</v>
      </c>
      <c r="BE257" s="131">
        <f>IF(U257="základní",N257,0)</f>
        <v>0</v>
      </c>
      <c r="BF257" s="131">
        <f>IF(U257="snížená",N257,0)</f>
        <v>0</v>
      </c>
      <c r="BG257" s="131">
        <f>IF(U257="zákl. přenesená",N257,0)</f>
        <v>0</v>
      </c>
      <c r="BH257" s="131">
        <f>IF(U257="sníž. přenesená",N257,0)</f>
        <v>0</v>
      </c>
      <c r="BI257" s="131">
        <f>IF(U257="nulová",N257,0)</f>
        <v>0</v>
      </c>
      <c r="BJ257" s="22" t="s">
        <v>85</v>
      </c>
      <c r="BK257" s="131">
        <f>ROUND(L257*K257,2)</f>
        <v>0</v>
      </c>
      <c r="BL257" s="22" t="s">
        <v>152</v>
      </c>
      <c r="BM257" s="22" t="s">
        <v>390</v>
      </c>
    </row>
    <row r="258" s="10" customFormat="1" ht="16.5" customHeight="1">
      <c r="B258" s="216"/>
      <c r="C258" s="217"/>
      <c r="D258" s="217"/>
      <c r="E258" s="218" t="s">
        <v>5</v>
      </c>
      <c r="F258" s="219" t="s">
        <v>391</v>
      </c>
      <c r="G258" s="220"/>
      <c r="H258" s="220"/>
      <c r="I258" s="220"/>
      <c r="J258" s="217"/>
      <c r="K258" s="221">
        <v>111.24</v>
      </c>
      <c r="L258" s="217"/>
      <c r="M258" s="217"/>
      <c r="N258" s="217"/>
      <c r="O258" s="217"/>
      <c r="P258" s="217"/>
      <c r="Q258" s="217"/>
      <c r="R258" s="222"/>
      <c r="T258" s="223"/>
      <c r="U258" s="217"/>
      <c r="V258" s="217"/>
      <c r="W258" s="217"/>
      <c r="X258" s="217"/>
      <c r="Y258" s="217"/>
      <c r="Z258" s="217"/>
      <c r="AA258" s="224"/>
      <c r="AT258" s="225" t="s">
        <v>155</v>
      </c>
      <c r="AU258" s="225" t="s">
        <v>101</v>
      </c>
      <c r="AV258" s="10" t="s">
        <v>101</v>
      </c>
      <c r="AW258" s="10" t="s">
        <v>37</v>
      </c>
      <c r="AX258" s="10" t="s">
        <v>85</v>
      </c>
      <c r="AY258" s="225" t="s">
        <v>147</v>
      </c>
    </row>
    <row r="259" s="1" customFormat="1" ht="25.5" customHeight="1">
      <c r="B259" s="170"/>
      <c r="C259" s="206" t="s">
        <v>392</v>
      </c>
      <c r="D259" s="206" t="s">
        <v>148</v>
      </c>
      <c r="E259" s="207" t="s">
        <v>393</v>
      </c>
      <c r="F259" s="208" t="s">
        <v>394</v>
      </c>
      <c r="G259" s="208"/>
      <c r="H259" s="208"/>
      <c r="I259" s="208"/>
      <c r="J259" s="209" t="s">
        <v>158</v>
      </c>
      <c r="K259" s="210">
        <v>33.305999999999997</v>
      </c>
      <c r="L259" s="211">
        <v>0</v>
      </c>
      <c r="M259" s="211"/>
      <c r="N259" s="212">
        <f>ROUND(L259*K259,2)</f>
        <v>0</v>
      </c>
      <c r="O259" s="212"/>
      <c r="P259" s="212"/>
      <c r="Q259" s="212"/>
      <c r="R259" s="174"/>
      <c r="T259" s="213" t="s">
        <v>5</v>
      </c>
      <c r="U259" s="56" t="s">
        <v>45</v>
      </c>
      <c r="V259" s="47"/>
      <c r="W259" s="214">
        <f>V259*K259</f>
        <v>0</v>
      </c>
      <c r="X259" s="214">
        <v>0</v>
      </c>
      <c r="Y259" s="214">
        <f>X259*K259</f>
        <v>0</v>
      </c>
      <c r="Z259" s="214">
        <v>2.004</v>
      </c>
      <c r="AA259" s="215">
        <f>Z259*K259</f>
        <v>66.745223999999993</v>
      </c>
      <c r="AR259" s="22" t="s">
        <v>152</v>
      </c>
      <c r="AT259" s="22" t="s">
        <v>148</v>
      </c>
      <c r="AU259" s="22" t="s">
        <v>101</v>
      </c>
      <c r="AY259" s="22" t="s">
        <v>147</v>
      </c>
      <c r="BE259" s="131">
        <f>IF(U259="základní",N259,0)</f>
        <v>0</v>
      </c>
      <c r="BF259" s="131">
        <f>IF(U259="snížená",N259,0)</f>
        <v>0</v>
      </c>
      <c r="BG259" s="131">
        <f>IF(U259="zákl. přenesená",N259,0)</f>
        <v>0</v>
      </c>
      <c r="BH259" s="131">
        <f>IF(U259="sníž. přenesená",N259,0)</f>
        <v>0</v>
      </c>
      <c r="BI259" s="131">
        <f>IF(U259="nulová",N259,0)</f>
        <v>0</v>
      </c>
      <c r="BJ259" s="22" t="s">
        <v>85</v>
      </c>
      <c r="BK259" s="131">
        <f>ROUND(L259*K259,2)</f>
        <v>0</v>
      </c>
      <c r="BL259" s="22" t="s">
        <v>152</v>
      </c>
      <c r="BM259" s="22" t="s">
        <v>395</v>
      </c>
    </row>
    <row r="260" s="10" customFormat="1" ht="38.25" customHeight="1">
      <c r="B260" s="216"/>
      <c r="C260" s="217"/>
      <c r="D260" s="217"/>
      <c r="E260" s="218" t="s">
        <v>5</v>
      </c>
      <c r="F260" s="219" t="s">
        <v>396</v>
      </c>
      <c r="G260" s="220"/>
      <c r="H260" s="220"/>
      <c r="I260" s="220"/>
      <c r="J260" s="217"/>
      <c r="K260" s="221">
        <v>33.305999999999997</v>
      </c>
      <c r="L260" s="217"/>
      <c r="M260" s="217"/>
      <c r="N260" s="217"/>
      <c r="O260" s="217"/>
      <c r="P260" s="217"/>
      <c r="Q260" s="217"/>
      <c r="R260" s="222"/>
      <c r="T260" s="223"/>
      <c r="U260" s="217"/>
      <c r="V260" s="217"/>
      <c r="W260" s="217"/>
      <c r="X260" s="217"/>
      <c r="Y260" s="217"/>
      <c r="Z260" s="217"/>
      <c r="AA260" s="224"/>
      <c r="AT260" s="225" t="s">
        <v>155</v>
      </c>
      <c r="AU260" s="225" t="s">
        <v>101</v>
      </c>
      <c r="AV260" s="10" t="s">
        <v>101</v>
      </c>
      <c r="AW260" s="10" t="s">
        <v>37</v>
      </c>
      <c r="AX260" s="10" t="s">
        <v>85</v>
      </c>
      <c r="AY260" s="225" t="s">
        <v>147</v>
      </c>
    </row>
    <row r="261" s="1" customFormat="1" ht="25.5" customHeight="1">
      <c r="B261" s="170"/>
      <c r="C261" s="206" t="s">
        <v>397</v>
      </c>
      <c r="D261" s="206" t="s">
        <v>148</v>
      </c>
      <c r="E261" s="207" t="s">
        <v>398</v>
      </c>
      <c r="F261" s="208" t="s">
        <v>399</v>
      </c>
      <c r="G261" s="208"/>
      <c r="H261" s="208"/>
      <c r="I261" s="208"/>
      <c r="J261" s="209" t="s">
        <v>158</v>
      </c>
      <c r="K261" s="210">
        <v>48.756999999999998</v>
      </c>
      <c r="L261" s="211">
        <v>0</v>
      </c>
      <c r="M261" s="211"/>
      <c r="N261" s="212">
        <f>ROUND(L261*K261,2)</f>
        <v>0</v>
      </c>
      <c r="O261" s="212"/>
      <c r="P261" s="212"/>
      <c r="Q261" s="212"/>
      <c r="R261" s="174"/>
      <c r="T261" s="213" t="s">
        <v>5</v>
      </c>
      <c r="U261" s="56" t="s">
        <v>45</v>
      </c>
      <c r="V261" s="47"/>
      <c r="W261" s="214">
        <f>V261*K261</f>
        <v>0</v>
      </c>
      <c r="X261" s="214">
        <v>0</v>
      </c>
      <c r="Y261" s="214">
        <f>X261*K261</f>
        <v>0</v>
      </c>
      <c r="Z261" s="214">
        <v>2.2000000000000002</v>
      </c>
      <c r="AA261" s="215">
        <f>Z261*K261</f>
        <v>107.2654</v>
      </c>
      <c r="AR261" s="22" t="s">
        <v>152</v>
      </c>
      <c r="AT261" s="22" t="s">
        <v>148</v>
      </c>
      <c r="AU261" s="22" t="s">
        <v>101</v>
      </c>
      <c r="AY261" s="22" t="s">
        <v>147</v>
      </c>
      <c r="BE261" s="131">
        <f>IF(U261="základní",N261,0)</f>
        <v>0</v>
      </c>
      <c r="BF261" s="131">
        <f>IF(U261="snížená",N261,0)</f>
        <v>0</v>
      </c>
      <c r="BG261" s="131">
        <f>IF(U261="zákl. přenesená",N261,0)</f>
        <v>0</v>
      </c>
      <c r="BH261" s="131">
        <f>IF(U261="sníž. přenesená",N261,0)</f>
        <v>0</v>
      </c>
      <c r="BI261" s="131">
        <f>IF(U261="nulová",N261,0)</f>
        <v>0</v>
      </c>
      <c r="BJ261" s="22" t="s">
        <v>85</v>
      </c>
      <c r="BK261" s="131">
        <f>ROUND(L261*K261,2)</f>
        <v>0</v>
      </c>
      <c r="BL261" s="22" t="s">
        <v>152</v>
      </c>
      <c r="BM261" s="22" t="s">
        <v>400</v>
      </c>
    </row>
    <row r="262" s="10" customFormat="1" ht="25.5" customHeight="1">
      <c r="B262" s="216"/>
      <c r="C262" s="217"/>
      <c r="D262" s="217"/>
      <c r="E262" s="218" t="s">
        <v>5</v>
      </c>
      <c r="F262" s="219" t="s">
        <v>401</v>
      </c>
      <c r="G262" s="220"/>
      <c r="H262" s="220"/>
      <c r="I262" s="220"/>
      <c r="J262" s="217"/>
      <c r="K262" s="221">
        <v>48.756999999999998</v>
      </c>
      <c r="L262" s="217"/>
      <c r="M262" s="217"/>
      <c r="N262" s="217"/>
      <c r="O262" s="217"/>
      <c r="P262" s="217"/>
      <c r="Q262" s="217"/>
      <c r="R262" s="222"/>
      <c r="T262" s="223"/>
      <c r="U262" s="217"/>
      <c r="V262" s="217"/>
      <c r="W262" s="217"/>
      <c r="X262" s="217"/>
      <c r="Y262" s="217"/>
      <c r="Z262" s="217"/>
      <c r="AA262" s="224"/>
      <c r="AT262" s="225" t="s">
        <v>155</v>
      </c>
      <c r="AU262" s="225" t="s">
        <v>101</v>
      </c>
      <c r="AV262" s="10" t="s">
        <v>101</v>
      </c>
      <c r="AW262" s="10" t="s">
        <v>37</v>
      </c>
      <c r="AX262" s="10" t="s">
        <v>85</v>
      </c>
      <c r="AY262" s="225" t="s">
        <v>147</v>
      </c>
    </row>
    <row r="263" s="9" customFormat="1" ht="22.32" customHeight="1">
      <c r="B263" s="192"/>
      <c r="C263" s="193"/>
      <c r="D263" s="203" t="s">
        <v>116</v>
      </c>
      <c r="E263" s="203"/>
      <c r="F263" s="203"/>
      <c r="G263" s="203"/>
      <c r="H263" s="203"/>
      <c r="I263" s="203"/>
      <c r="J263" s="203"/>
      <c r="K263" s="203"/>
      <c r="L263" s="203"/>
      <c r="M263" s="203"/>
      <c r="N263" s="204">
        <f>BK263</f>
        <v>0</v>
      </c>
      <c r="O263" s="205"/>
      <c r="P263" s="205"/>
      <c r="Q263" s="205"/>
      <c r="R263" s="196"/>
      <c r="T263" s="197"/>
      <c r="U263" s="193"/>
      <c r="V263" s="193"/>
      <c r="W263" s="198">
        <f>W264</f>
        <v>0</v>
      </c>
      <c r="X263" s="193"/>
      <c r="Y263" s="198">
        <f>Y264</f>
        <v>0</v>
      </c>
      <c r="Z263" s="193"/>
      <c r="AA263" s="199">
        <f>AA264</f>
        <v>0</v>
      </c>
      <c r="AR263" s="200" t="s">
        <v>85</v>
      </c>
      <c r="AT263" s="201" t="s">
        <v>79</v>
      </c>
      <c r="AU263" s="201" t="s">
        <v>101</v>
      </c>
      <c r="AY263" s="200" t="s">
        <v>147</v>
      </c>
      <c r="BK263" s="202">
        <f>BK264</f>
        <v>0</v>
      </c>
    </row>
    <row r="264" s="1" customFormat="1" ht="25.5" customHeight="1">
      <c r="B264" s="170"/>
      <c r="C264" s="206" t="s">
        <v>402</v>
      </c>
      <c r="D264" s="206" t="s">
        <v>148</v>
      </c>
      <c r="E264" s="207" t="s">
        <v>403</v>
      </c>
      <c r="F264" s="208" t="s">
        <v>404</v>
      </c>
      <c r="G264" s="208"/>
      <c r="H264" s="208"/>
      <c r="I264" s="208"/>
      <c r="J264" s="209" t="s">
        <v>221</v>
      </c>
      <c r="K264" s="210">
        <v>198.21100000000001</v>
      </c>
      <c r="L264" s="211">
        <v>0</v>
      </c>
      <c r="M264" s="211"/>
      <c r="N264" s="212">
        <f>ROUND(L264*K264,2)</f>
        <v>0</v>
      </c>
      <c r="O264" s="212"/>
      <c r="P264" s="212"/>
      <c r="Q264" s="212"/>
      <c r="R264" s="174"/>
      <c r="T264" s="213" t="s">
        <v>5</v>
      </c>
      <c r="U264" s="56" t="s">
        <v>45</v>
      </c>
      <c r="V264" s="47"/>
      <c r="W264" s="214">
        <f>V264*K264</f>
        <v>0</v>
      </c>
      <c r="X264" s="214">
        <v>0</v>
      </c>
      <c r="Y264" s="214">
        <f>X264*K264</f>
        <v>0</v>
      </c>
      <c r="Z264" s="214">
        <v>0</v>
      </c>
      <c r="AA264" s="215">
        <f>Z264*K264</f>
        <v>0</v>
      </c>
      <c r="AR264" s="22" t="s">
        <v>152</v>
      </c>
      <c r="AT264" s="22" t="s">
        <v>148</v>
      </c>
      <c r="AU264" s="22" t="s">
        <v>161</v>
      </c>
      <c r="AY264" s="22" t="s">
        <v>147</v>
      </c>
      <c r="BE264" s="131">
        <f>IF(U264="základní",N264,0)</f>
        <v>0</v>
      </c>
      <c r="BF264" s="131">
        <f>IF(U264="snížená",N264,0)</f>
        <v>0</v>
      </c>
      <c r="BG264" s="131">
        <f>IF(U264="zákl. přenesená",N264,0)</f>
        <v>0</v>
      </c>
      <c r="BH264" s="131">
        <f>IF(U264="sníž. přenesená",N264,0)</f>
        <v>0</v>
      </c>
      <c r="BI264" s="131">
        <f>IF(U264="nulová",N264,0)</f>
        <v>0</v>
      </c>
      <c r="BJ264" s="22" t="s">
        <v>85</v>
      </c>
      <c r="BK264" s="131">
        <f>ROUND(L264*K264,2)</f>
        <v>0</v>
      </c>
      <c r="BL264" s="22" t="s">
        <v>152</v>
      </c>
      <c r="BM264" s="22" t="s">
        <v>405</v>
      </c>
    </row>
    <row r="265" s="9" customFormat="1" ht="29.88" customHeight="1">
      <c r="B265" s="192"/>
      <c r="C265" s="193"/>
      <c r="D265" s="203" t="s">
        <v>117</v>
      </c>
      <c r="E265" s="203"/>
      <c r="F265" s="203"/>
      <c r="G265" s="203"/>
      <c r="H265" s="203"/>
      <c r="I265" s="203"/>
      <c r="J265" s="203"/>
      <c r="K265" s="203"/>
      <c r="L265" s="203"/>
      <c r="M265" s="203"/>
      <c r="N265" s="245">
        <f>BK265</f>
        <v>0</v>
      </c>
      <c r="O265" s="246"/>
      <c r="P265" s="246"/>
      <c r="Q265" s="246"/>
      <c r="R265" s="196"/>
      <c r="T265" s="197"/>
      <c r="U265" s="193"/>
      <c r="V265" s="193"/>
      <c r="W265" s="198">
        <f>SUM(W266:W271)</f>
        <v>0</v>
      </c>
      <c r="X265" s="193"/>
      <c r="Y265" s="198">
        <f>SUM(Y266:Y271)</f>
        <v>0</v>
      </c>
      <c r="Z265" s="193"/>
      <c r="AA265" s="199">
        <f>SUM(AA266:AA271)</f>
        <v>0</v>
      </c>
      <c r="AR265" s="200" t="s">
        <v>85</v>
      </c>
      <c r="AT265" s="201" t="s">
        <v>79</v>
      </c>
      <c r="AU265" s="201" t="s">
        <v>85</v>
      </c>
      <c r="AY265" s="200" t="s">
        <v>147</v>
      </c>
      <c r="BK265" s="202">
        <f>SUM(BK266:BK271)</f>
        <v>0</v>
      </c>
    </row>
    <row r="266" s="1" customFormat="1" ht="38.25" customHeight="1">
      <c r="B266" s="170"/>
      <c r="C266" s="206" t="s">
        <v>406</v>
      </c>
      <c r="D266" s="206" t="s">
        <v>148</v>
      </c>
      <c r="E266" s="207" t="s">
        <v>407</v>
      </c>
      <c r="F266" s="208" t="s">
        <v>408</v>
      </c>
      <c r="G266" s="208"/>
      <c r="H266" s="208"/>
      <c r="I266" s="208"/>
      <c r="J266" s="209" t="s">
        <v>221</v>
      </c>
      <c r="K266" s="210">
        <v>174.00999999999999</v>
      </c>
      <c r="L266" s="211">
        <v>0</v>
      </c>
      <c r="M266" s="211"/>
      <c r="N266" s="212">
        <f>ROUND(L266*K266,2)</f>
        <v>0</v>
      </c>
      <c r="O266" s="212"/>
      <c r="P266" s="212"/>
      <c r="Q266" s="212"/>
      <c r="R266" s="174"/>
      <c r="T266" s="213" t="s">
        <v>5</v>
      </c>
      <c r="U266" s="56" t="s">
        <v>45</v>
      </c>
      <c r="V266" s="47"/>
      <c r="W266" s="214">
        <f>V266*K266</f>
        <v>0</v>
      </c>
      <c r="X266" s="214">
        <v>0</v>
      </c>
      <c r="Y266" s="214">
        <f>X266*K266</f>
        <v>0</v>
      </c>
      <c r="Z266" s="214">
        <v>0</v>
      </c>
      <c r="AA266" s="215">
        <f>Z266*K266</f>
        <v>0</v>
      </c>
      <c r="AR266" s="22" t="s">
        <v>152</v>
      </c>
      <c r="AT266" s="22" t="s">
        <v>148</v>
      </c>
      <c r="AU266" s="22" t="s">
        <v>101</v>
      </c>
      <c r="AY266" s="22" t="s">
        <v>147</v>
      </c>
      <c r="BE266" s="131">
        <f>IF(U266="základní",N266,0)</f>
        <v>0</v>
      </c>
      <c r="BF266" s="131">
        <f>IF(U266="snížená",N266,0)</f>
        <v>0</v>
      </c>
      <c r="BG266" s="131">
        <f>IF(U266="zákl. přenesená",N266,0)</f>
        <v>0</v>
      </c>
      <c r="BH266" s="131">
        <f>IF(U266="sníž. přenesená",N266,0)</f>
        <v>0</v>
      </c>
      <c r="BI266" s="131">
        <f>IF(U266="nulová",N266,0)</f>
        <v>0</v>
      </c>
      <c r="BJ266" s="22" t="s">
        <v>85</v>
      </c>
      <c r="BK266" s="131">
        <f>ROUND(L266*K266,2)</f>
        <v>0</v>
      </c>
      <c r="BL266" s="22" t="s">
        <v>152</v>
      </c>
      <c r="BM266" s="22" t="s">
        <v>409</v>
      </c>
    </row>
    <row r="267" s="10" customFormat="1" ht="16.5" customHeight="1">
      <c r="B267" s="216"/>
      <c r="C267" s="217"/>
      <c r="D267" s="217"/>
      <c r="E267" s="218" t="s">
        <v>5</v>
      </c>
      <c r="F267" s="219" t="s">
        <v>410</v>
      </c>
      <c r="G267" s="220"/>
      <c r="H267" s="220"/>
      <c r="I267" s="220"/>
      <c r="J267" s="217"/>
      <c r="K267" s="221">
        <v>174.00999999999999</v>
      </c>
      <c r="L267" s="217"/>
      <c r="M267" s="217"/>
      <c r="N267" s="217"/>
      <c r="O267" s="217"/>
      <c r="P267" s="217"/>
      <c r="Q267" s="217"/>
      <c r="R267" s="222"/>
      <c r="T267" s="223"/>
      <c r="U267" s="217"/>
      <c r="V267" s="217"/>
      <c r="W267" s="217"/>
      <c r="X267" s="217"/>
      <c r="Y267" s="217"/>
      <c r="Z267" s="217"/>
      <c r="AA267" s="224"/>
      <c r="AT267" s="225" t="s">
        <v>155</v>
      </c>
      <c r="AU267" s="225" t="s">
        <v>101</v>
      </c>
      <c r="AV267" s="10" t="s">
        <v>101</v>
      </c>
      <c r="AW267" s="10" t="s">
        <v>37</v>
      </c>
      <c r="AX267" s="10" t="s">
        <v>85</v>
      </c>
      <c r="AY267" s="225" t="s">
        <v>147</v>
      </c>
    </row>
    <row r="268" s="1" customFormat="1" ht="38.25" customHeight="1">
      <c r="B268" s="170"/>
      <c r="C268" s="206" t="s">
        <v>411</v>
      </c>
      <c r="D268" s="206" t="s">
        <v>148</v>
      </c>
      <c r="E268" s="207" t="s">
        <v>412</v>
      </c>
      <c r="F268" s="208" t="s">
        <v>413</v>
      </c>
      <c r="G268" s="208"/>
      <c r="H268" s="208"/>
      <c r="I268" s="208"/>
      <c r="J268" s="209" t="s">
        <v>221</v>
      </c>
      <c r="K268" s="210">
        <v>24.199999999999999</v>
      </c>
      <c r="L268" s="211">
        <v>0</v>
      </c>
      <c r="M268" s="211"/>
      <c r="N268" s="212">
        <f>ROUND(L268*K268,2)</f>
        <v>0</v>
      </c>
      <c r="O268" s="212"/>
      <c r="P268" s="212"/>
      <c r="Q268" s="212"/>
      <c r="R268" s="174"/>
      <c r="T268" s="213" t="s">
        <v>5</v>
      </c>
      <c r="U268" s="56" t="s">
        <v>45</v>
      </c>
      <c r="V268" s="47"/>
      <c r="W268" s="214">
        <f>V268*K268</f>
        <v>0</v>
      </c>
      <c r="X268" s="214">
        <v>0</v>
      </c>
      <c r="Y268" s="214">
        <f>X268*K268</f>
        <v>0</v>
      </c>
      <c r="Z268" s="214">
        <v>0</v>
      </c>
      <c r="AA268" s="215">
        <f>Z268*K268</f>
        <v>0</v>
      </c>
      <c r="AR268" s="22" t="s">
        <v>152</v>
      </c>
      <c r="AT268" s="22" t="s">
        <v>148</v>
      </c>
      <c r="AU268" s="22" t="s">
        <v>101</v>
      </c>
      <c r="AY268" s="22" t="s">
        <v>147</v>
      </c>
      <c r="BE268" s="131">
        <f>IF(U268="základní",N268,0)</f>
        <v>0</v>
      </c>
      <c r="BF268" s="131">
        <f>IF(U268="snížená",N268,0)</f>
        <v>0</v>
      </c>
      <c r="BG268" s="131">
        <f>IF(U268="zákl. přenesená",N268,0)</f>
        <v>0</v>
      </c>
      <c r="BH268" s="131">
        <f>IF(U268="sníž. přenesená",N268,0)</f>
        <v>0</v>
      </c>
      <c r="BI268" s="131">
        <f>IF(U268="nulová",N268,0)</f>
        <v>0</v>
      </c>
      <c r="BJ268" s="22" t="s">
        <v>85</v>
      </c>
      <c r="BK268" s="131">
        <f>ROUND(L268*K268,2)</f>
        <v>0</v>
      </c>
      <c r="BL268" s="22" t="s">
        <v>152</v>
      </c>
      <c r="BM268" s="22" t="s">
        <v>414</v>
      </c>
    </row>
    <row r="269" s="10" customFormat="1" ht="16.5" customHeight="1">
      <c r="B269" s="216"/>
      <c r="C269" s="217"/>
      <c r="D269" s="217"/>
      <c r="E269" s="218" t="s">
        <v>5</v>
      </c>
      <c r="F269" s="219" t="s">
        <v>415</v>
      </c>
      <c r="G269" s="220"/>
      <c r="H269" s="220"/>
      <c r="I269" s="220"/>
      <c r="J269" s="217"/>
      <c r="K269" s="221">
        <v>24.199999999999999</v>
      </c>
      <c r="L269" s="217"/>
      <c r="M269" s="217"/>
      <c r="N269" s="217"/>
      <c r="O269" s="217"/>
      <c r="P269" s="217"/>
      <c r="Q269" s="217"/>
      <c r="R269" s="222"/>
      <c r="T269" s="223"/>
      <c r="U269" s="217"/>
      <c r="V269" s="217"/>
      <c r="W269" s="217"/>
      <c r="X269" s="217"/>
      <c r="Y269" s="217"/>
      <c r="Z269" s="217"/>
      <c r="AA269" s="224"/>
      <c r="AT269" s="225" t="s">
        <v>155</v>
      </c>
      <c r="AU269" s="225" t="s">
        <v>101</v>
      </c>
      <c r="AV269" s="10" t="s">
        <v>101</v>
      </c>
      <c r="AW269" s="10" t="s">
        <v>37</v>
      </c>
      <c r="AX269" s="10" t="s">
        <v>85</v>
      </c>
      <c r="AY269" s="225" t="s">
        <v>147</v>
      </c>
    </row>
    <row r="270" s="1" customFormat="1" ht="25.5" customHeight="1">
      <c r="B270" s="170"/>
      <c r="C270" s="206" t="s">
        <v>416</v>
      </c>
      <c r="D270" s="206" t="s">
        <v>148</v>
      </c>
      <c r="E270" s="207" t="s">
        <v>417</v>
      </c>
      <c r="F270" s="208" t="s">
        <v>418</v>
      </c>
      <c r="G270" s="208"/>
      <c r="H270" s="208"/>
      <c r="I270" s="208"/>
      <c r="J270" s="209" t="s">
        <v>221</v>
      </c>
      <c r="K270" s="210">
        <v>27.02</v>
      </c>
      <c r="L270" s="211">
        <v>0</v>
      </c>
      <c r="M270" s="211"/>
      <c r="N270" s="212">
        <f>ROUND(L270*K270,2)</f>
        <v>0</v>
      </c>
      <c r="O270" s="212"/>
      <c r="P270" s="212"/>
      <c r="Q270" s="212"/>
      <c r="R270" s="174"/>
      <c r="T270" s="213" t="s">
        <v>5</v>
      </c>
      <c r="U270" s="56" t="s">
        <v>45</v>
      </c>
      <c r="V270" s="47"/>
      <c r="W270" s="214">
        <f>V270*K270</f>
        <v>0</v>
      </c>
      <c r="X270" s="214">
        <v>0</v>
      </c>
      <c r="Y270" s="214">
        <f>X270*K270</f>
        <v>0</v>
      </c>
      <c r="Z270" s="214">
        <v>0</v>
      </c>
      <c r="AA270" s="215">
        <f>Z270*K270</f>
        <v>0</v>
      </c>
      <c r="AR270" s="22" t="s">
        <v>152</v>
      </c>
      <c r="AT270" s="22" t="s">
        <v>148</v>
      </c>
      <c r="AU270" s="22" t="s">
        <v>101</v>
      </c>
      <c r="AY270" s="22" t="s">
        <v>147</v>
      </c>
      <c r="BE270" s="131">
        <f>IF(U270="základní",N270,0)</f>
        <v>0</v>
      </c>
      <c r="BF270" s="131">
        <f>IF(U270="snížená",N270,0)</f>
        <v>0</v>
      </c>
      <c r="BG270" s="131">
        <f>IF(U270="zákl. přenesená",N270,0)</f>
        <v>0</v>
      </c>
      <c r="BH270" s="131">
        <f>IF(U270="sníž. přenesená",N270,0)</f>
        <v>0</v>
      </c>
      <c r="BI270" s="131">
        <f>IF(U270="nulová",N270,0)</f>
        <v>0</v>
      </c>
      <c r="BJ270" s="22" t="s">
        <v>85</v>
      </c>
      <c r="BK270" s="131">
        <f>ROUND(L270*K270,2)</f>
        <v>0</v>
      </c>
      <c r="BL270" s="22" t="s">
        <v>152</v>
      </c>
      <c r="BM270" s="22" t="s">
        <v>419</v>
      </c>
    </row>
    <row r="271" s="10" customFormat="1" ht="16.5" customHeight="1">
      <c r="B271" s="216"/>
      <c r="C271" s="217"/>
      <c r="D271" s="217"/>
      <c r="E271" s="218" t="s">
        <v>5</v>
      </c>
      <c r="F271" s="219" t="s">
        <v>420</v>
      </c>
      <c r="G271" s="220"/>
      <c r="H271" s="220"/>
      <c r="I271" s="220"/>
      <c r="J271" s="217"/>
      <c r="K271" s="221">
        <v>27.02</v>
      </c>
      <c r="L271" s="217"/>
      <c r="M271" s="217"/>
      <c r="N271" s="217"/>
      <c r="O271" s="217"/>
      <c r="P271" s="217"/>
      <c r="Q271" s="217"/>
      <c r="R271" s="222"/>
      <c r="T271" s="223"/>
      <c r="U271" s="217"/>
      <c r="V271" s="217"/>
      <c r="W271" s="217"/>
      <c r="X271" s="217"/>
      <c r="Y271" s="217"/>
      <c r="Z271" s="217"/>
      <c r="AA271" s="224"/>
      <c r="AT271" s="225" t="s">
        <v>155</v>
      </c>
      <c r="AU271" s="225" t="s">
        <v>101</v>
      </c>
      <c r="AV271" s="10" t="s">
        <v>101</v>
      </c>
      <c r="AW271" s="10" t="s">
        <v>37</v>
      </c>
      <c r="AX271" s="10" t="s">
        <v>85</v>
      </c>
      <c r="AY271" s="225" t="s">
        <v>147</v>
      </c>
    </row>
    <row r="272" s="9" customFormat="1" ht="29.88" customHeight="1">
      <c r="B272" s="192"/>
      <c r="C272" s="193"/>
      <c r="D272" s="203" t="s">
        <v>118</v>
      </c>
      <c r="E272" s="203"/>
      <c r="F272" s="203"/>
      <c r="G272" s="203"/>
      <c r="H272" s="203"/>
      <c r="I272" s="203"/>
      <c r="J272" s="203"/>
      <c r="K272" s="203"/>
      <c r="L272" s="203"/>
      <c r="M272" s="203"/>
      <c r="N272" s="204">
        <f>BK272</f>
        <v>0</v>
      </c>
      <c r="O272" s="205"/>
      <c r="P272" s="205"/>
      <c r="Q272" s="205"/>
      <c r="R272" s="196"/>
      <c r="T272" s="197"/>
      <c r="U272" s="193"/>
      <c r="V272" s="193"/>
      <c r="W272" s="198">
        <f>W273</f>
        <v>0</v>
      </c>
      <c r="X272" s="193"/>
      <c r="Y272" s="198">
        <f>Y273</f>
        <v>0</v>
      </c>
      <c r="Z272" s="193"/>
      <c r="AA272" s="199">
        <f>AA273</f>
        <v>0</v>
      </c>
      <c r="AR272" s="200" t="s">
        <v>85</v>
      </c>
      <c r="AT272" s="201" t="s">
        <v>79</v>
      </c>
      <c r="AU272" s="201" t="s">
        <v>85</v>
      </c>
      <c r="AY272" s="200" t="s">
        <v>147</v>
      </c>
      <c r="BK272" s="202">
        <f>BK273</f>
        <v>0</v>
      </c>
    </row>
    <row r="273" s="1" customFormat="1" ht="38.25" customHeight="1">
      <c r="B273" s="170"/>
      <c r="C273" s="206" t="s">
        <v>421</v>
      </c>
      <c r="D273" s="206" t="s">
        <v>148</v>
      </c>
      <c r="E273" s="207" t="s">
        <v>422</v>
      </c>
      <c r="F273" s="208" t="s">
        <v>423</v>
      </c>
      <c r="G273" s="208"/>
      <c r="H273" s="208"/>
      <c r="I273" s="208"/>
      <c r="J273" s="209" t="s">
        <v>221</v>
      </c>
      <c r="K273" s="210">
        <v>366.95600000000002</v>
      </c>
      <c r="L273" s="211">
        <v>0</v>
      </c>
      <c r="M273" s="211"/>
      <c r="N273" s="212">
        <f>ROUND(L273*K273,2)</f>
        <v>0</v>
      </c>
      <c r="O273" s="212"/>
      <c r="P273" s="212"/>
      <c r="Q273" s="212"/>
      <c r="R273" s="174"/>
      <c r="T273" s="213" t="s">
        <v>5</v>
      </c>
      <c r="U273" s="56" t="s">
        <v>45</v>
      </c>
      <c r="V273" s="47"/>
      <c r="W273" s="214">
        <f>V273*K273</f>
        <v>0</v>
      </c>
      <c r="X273" s="214">
        <v>0</v>
      </c>
      <c r="Y273" s="214">
        <f>X273*K273</f>
        <v>0</v>
      </c>
      <c r="Z273" s="214">
        <v>0</v>
      </c>
      <c r="AA273" s="215">
        <f>Z273*K273</f>
        <v>0</v>
      </c>
      <c r="AR273" s="22" t="s">
        <v>152</v>
      </c>
      <c r="AT273" s="22" t="s">
        <v>148</v>
      </c>
      <c r="AU273" s="22" t="s">
        <v>101</v>
      </c>
      <c r="AY273" s="22" t="s">
        <v>147</v>
      </c>
      <c r="BE273" s="131">
        <f>IF(U273="základní",N273,0)</f>
        <v>0</v>
      </c>
      <c r="BF273" s="131">
        <f>IF(U273="snížená",N273,0)</f>
        <v>0</v>
      </c>
      <c r="BG273" s="131">
        <f>IF(U273="zákl. přenesená",N273,0)</f>
        <v>0</v>
      </c>
      <c r="BH273" s="131">
        <f>IF(U273="sníž. přenesená",N273,0)</f>
        <v>0</v>
      </c>
      <c r="BI273" s="131">
        <f>IF(U273="nulová",N273,0)</f>
        <v>0</v>
      </c>
      <c r="BJ273" s="22" t="s">
        <v>85</v>
      </c>
      <c r="BK273" s="131">
        <f>ROUND(L273*K273,2)</f>
        <v>0</v>
      </c>
      <c r="BL273" s="22" t="s">
        <v>152</v>
      </c>
      <c r="BM273" s="22" t="s">
        <v>424</v>
      </c>
    </row>
    <row r="274" s="9" customFormat="1" ht="37.44001" customHeight="1">
      <c r="B274" s="192"/>
      <c r="C274" s="193"/>
      <c r="D274" s="194" t="s">
        <v>119</v>
      </c>
      <c r="E274" s="194"/>
      <c r="F274" s="194"/>
      <c r="G274" s="194"/>
      <c r="H274" s="194"/>
      <c r="I274" s="194"/>
      <c r="J274" s="194"/>
      <c r="K274" s="194"/>
      <c r="L274" s="194"/>
      <c r="M274" s="194"/>
      <c r="N274" s="247">
        <f>BK274</f>
        <v>0</v>
      </c>
      <c r="O274" s="248"/>
      <c r="P274" s="248"/>
      <c r="Q274" s="248"/>
      <c r="R274" s="196"/>
      <c r="T274" s="197"/>
      <c r="U274" s="193"/>
      <c r="V274" s="193"/>
      <c r="W274" s="198">
        <f>W275+W278+W280+W282</f>
        <v>0</v>
      </c>
      <c r="X274" s="193"/>
      <c r="Y274" s="198">
        <f>Y275+Y278+Y280+Y282</f>
        <v>0</v>
      </c>
      <c r="Z274" s="193"/>
      <c r="AA274" s="199">
        <f>AA275+AA278+AA280+AA282</f>
        <v>0</v>
      </c>
      <c r="AR274" s="200" t="s">
        <v>172</v>
      </c>
      <c r="AT274" s="201" t="s">
        <v>79</v>
      </c>
      <c r="AU274" s="201" t="s">
        <v>80</v>
      </c>
      <c r="AY274" s="200" t="s">
        <v>147</v>
      </c>
      <c r="BK274" s="202">
        <f>BK275+BK278+BK280+BK282</f>
        <v>0</v>
      </c>
    </row>
    <row r="275" s="9" customFormat="1" ht="19.92" customHeight="1">
      <c r="B275" s="192"/>
      <c r="C275" s="193"/>
      <c r="D275" s="203" t="s">
        <v>120</v>
      </c>
      <c r="E275" s="203"/>
      <c r="F275" s="203"/>
      <c r="G275" s="203"/>
      <c r="H275" s="203"/>
      <c r="I275" s="203"/>
      <c r="J275" s="203"/>
      <c r="K275" s="203"/>
      <c r="L275" s="203"/>
      <c r="M275" s="203"/>
      <c r="N275" s="204">
        <f>BK275</f>
        <v>0</v>
      </c>
      <c r="O275" s="205"/>
      <c r="P275" s="205"/>
      <c r="Q275" s="205"/>
      <c r="R275" s="196"/>
      <c r="T275" s="197"/>
      <c r="U275" s="193"/>
      <c r="V275" s="193"/>
      <c r="W275" s="198">
        <f>SUM(W276:W277)</f>
        <v>0</v>
      </c>
      <c r="X275" s="193"/>
      <c r="Y275" s="198">
        <f>SUM(Y276:Y277)</f>
        <v>0</v>
      </c>
      <c r="Z275" s="193"/>
      <c r="AA275" s="199">
        <f>SUM(AA276:AA277)</f>
        <v>0</v>
      </c>
      <c r="AR275" s="200" t="s">
        <v>172</v>
      </c>
      <c r="AT275" s="201" t="s">
        <v>79</v>
      </c>
      <c r="AU275" s="201" t="s">
        <v>85</v>
      </c>
      <c r="AY275" s="200" t="s">
        <v>147</v>
      </c>
      <c r="BK275" s="202">
        <f>SUM(BK276:BK277)</f>
        <v>0</v>
      </c>
    </row>
    <row r="276" s="1" customFormat="1" ht="16.5" customHeight="1">
      <c r="B276" s="170"/>
      <c r="C276" s="206" t="s">
        <v>425</v>
      </c>
      <c r="D276" s="206" t="s">
        <v>148</v>
      </c>
      <c r="E276" s="207" t="s">
        <v>426</v>
      </c>
      <c r="F276" s="208" t="s">
        <v>427</v>
      </c>
      <c r="G276" s="208"/>
      <c r="H276" s="208"/>
      <c r="I276" s="208"/>
      <c r="J276" s="209" t="s">
        <v>428</v>
      </c>
      <c r="K276" s="210">
        <v>1</v>
      </c>
      <c r="L276" s="211">
        <v>0</v>
      </c>
      <c r="M276" s="211"/>
      <c r="N276" s="212">
        <f>ROUND(L276*K276,2)</f>
        <v>0</v>
      </c>
      <c r="O276" s="212"/>
      <c r="P276" s="212"/>
      <c r="Q276" s="212"/>
      <c r="R276" s="174"/>
      <c r="T276" s="213" t="s">
        <v>5</v>
      </c>
      <c r="U276" s="56" t="s">
        <v>45</v>
      </c>
      <c r="V276" s="47"/>
      <c r="W276" s="214">
        <f>V276*K276</f>
        <v>0</v>
      </c>
      <c r="X276" s="214">
        <v>0</v>
      </c>
      <c r="Y276" s="214">
        <f>X276*K276</f>
        <v>0</v>
      </c>
      <c r="Z276" s="214">
        <v>0</v>
      </c>
      <c r="AA276" s="215">
        <f>Z276*K276</f>
        <v>0</v>
      </c>
      <c r="AR276" s="22" t="s">
        <v>429</v>
      </c>
      <c r="AT276" s="22" t="s">
        <v>148</v>
      </c>
      <c r="AU276" s="22" t="s">
        <v>101</v>
      </c>
      <c r="AY276" s="22" t="s">
        <v>147</v>
      </c>
      <c r="BE276" s="131">
        <f>IF(U276="základní",N276,0)</f>
        <v>0</v>
      </c>
      <c r="BF276" s="131">
        <f>IF(U276="snížená",N276,0)</f>
        <v>0</v>
      </c>
      <c r="BG276" s="131">
        <f>IF(U276="zákl. přenesená",N276,0)</f>
        <v>0</v>
      </c>
      <c r="BH276" s="131">
        <f>IF(U276="sníž. přenesená",N276,0)</f>
        <v>0</v>
      </c>
      <c r="BI276" s="131">
        <f>IF(U276="nulová",N276,0)</f>
        <v>0</v>
      </c>
      <c r="BJ276" s="22" t="s">
        <v>85</v>
      </c>
      <c r="BK276" s="131">
        <f>ROUND(L276*K276,2)</f>
        <v>0</v>
      </c>
      <c r="BL276" s="22" t="s">
        <v>429</v>
      </c>
      <c r="BM276" s="22" t="s">
        <v>430</v>
      </c>
    </row>
    <row r="277" s="1" customFormat="1" ht="16.5" customHeight="1">
      <c r="B277" s="170"/>
      <c r="C277" s="206" t="s">
        <v>431</v>
      </c>
      <c r="D277" s="206" t="s">
        <v>148</v>
      </c>
      <c r="E277" s="207" t="s">
        <v>432</v>
      </c>
      <c r="F277" s="208" t="s">
        <v>433</v>
      </c>
      <c r="G277" s="208"/>
      <c r="H277" s="208"/>
      <c r="I277" s="208"/>
      <c r="J277" s="209" t="s">
        <v>428</v>
      </c>
      <c r="K277" s="210">
        <v>1</v>
      </c>
      <c r="L277" s="211">
        <v>0</v>
      </c>
      <c r="M277" s="211"/>
      <c r="N277" s="212">
        <f>ROUND(L277*K277,2)</f>
        <v>0</v>
      </c>
      <c r="O277" s="212"/>
      <c r="P277" s="212"/>
      <c r="Q277" s="212"/>
      <c r="R277" s="174"/>
      <c r="T277" s="213" t="s">
        <v>5</v>
      </c>
      <c r="U277" s="56" t="s">
        <v>45</v>
      </c>
      <c r="V277" s="47"/>
      <c r="W277" s="214">
        <f>V277*K277</f>
        <v>0</v>
      </c>
      <c r="X277" s="214">
        <v>0</v>
      </c>
      <c r="Y277" s="214">
        <f>X277*K277</f>
        <v>0</v>
      </c>
      <c r="Z277" s="214">
        <v>0</v>
      </c>
      <c r="AA277" s="215">
        <f>Z277*K277</f>
        <v>0</v>
      </c>
      <c r="AR277" s="22" t="s">
        <v>429</v>
      </c>
      <c r="AT277" s="22" t="s">
        <v>148</v>
      </c>
      <c r="AU277" s="22" t="s">
        <v>101</v>
      </c>
      <c r="AY277" s="22" t="s">
        <v>147</v>
      </c>
      <c r="BE277" s="131">
        <f>IF(U277="základní",N277,0)</f>
        <v>0</v>
      </c>
      <c r="BF277" s="131">
        <f>IF(U277="snížená",N277,0)</f>
        <v>0</v>
      </c>
      <c r="BG277" s="131">
        <f>IF(U277="zákl. přenesená",N277,0)</f>
        <v>0</v>
      </c>
      <c r="BH277" s="131">
        <f>IF(U277="sníž. přenesená",N277,0)</f>
        <v>0</v>
      </c>
      <c r="BI277" s="131">
        <f>IF(U277="nulová",N277,0)</f>
        <v>0</v>
      </c>
      <c r="BJ277" s="22" t="s">
        <v>85</v>
      </c>
      <c r="BK277" s="131">
        <f>ROUND(L277*K277,2)</f>
        <v>0</v>
      </c>
      <c r="BL277" s="22" t="s">
        <v>429</v>
      </c>
      <c r="BM277" s="22" t="s">
        <v>434</v>
      </c>
    </row>
    <row r="278" s="9" customFormat="1" ht="29.88" customHeight="1">
      <c r="B278" s="192"/>
      <c r="C278" s="193"/>
      <c r="D278" s="203" t="s">
        <v>121</v>
      </c>
      <c r="E278" s="203"/>
      <c r="F278" s="203"/>
      <c r="G278" s="203"/>
      <c r="H278" s="203"/>
      <c r="I278" s="203"/>
      <c r="J278" s="203"/>
      <c r="K278" s="203"/>
      <c r="L278" s="203"/>
      <c r="M278" s="203"/>
      <c r="N278" s="245">
        <f>BK278</f>
        <v>0</v>
      </c>
      <c r="O278" s="246"/>
      <c r="P278" s="246"/>
      <c r="Q278" s="246"/>
      <c r="R278" s="196"/>
      <c r="T278" s="197"/>
      <c r="U278" s="193"/>
      <c r="V278" s="193"/>
      <c r="W278" s="198">
        <f>W279</f>
        <v>0</v>
      </c>
      <c r="X278" s="193"/>
      <c r="Y278" s="198">
        <f>Y279</f>
        <v>0</v>
      </c>
      <c r="Z278" s="193"/>
      <c r="AA278" s="199">
        <f>AA279</f>
        <v>0</v>
      </c>
      <c r="AR278" s="200" t="s">
        <v>172</v>
      </c>
      <c r="AT278" s="201" t="s">
        <v>79</v>
      </c>
      <c r="AU278" s="201" t="s">
        <v>85</v>
      </c>
      <c r="AY278" s="200" t="s">
        <v>147</v>
      </c>
      <c r="BK278" s="202">
        <f>BK279</f>
        <v>0</v>
      </c>
    </row>
    <row r="279" s="1" customFormat="1" ht="25.5" customHeight="1">
      <c r="B279" s="170"/>
      <c r="C279" s="206" t="s">
        <v>435</v>
      </c>
      <c r="D279" s="206" t="s">
        <v>148</v>
      </c>
      <c r="E279" s="207" t="s">
        <v>436</v>
      </c>
      <c r="F279" s="208" t="s">
        <v>437</v>
      </c>
      <c r="G279" s="208"/>
      <c r="H279" s="208"/>
      <c r="I279" s="208"/>
      <c r="J279" s="209" t="s">
        <v>428</v>
      </c>
      <c r="K279" s="210">
        <v>1</v>
      </c>
      <c r="L279" s="211">
        <v>0</v>
      </c>
      <c r="M279" s="211"/>
      <c r="N279" s="212">
        <f>ROUND(L279*K279,2)</f>
        <v>0</v>
      </c>
      <c r="O279" s="212"/>
      <c r="P279" s="212"/>
      <c r="Q279" s="212"/>
      <c r="R279" s="174"/>
      <c r="T279" s="213" t="s">
        <v>5</v>
      </c>
      <c r="U279" s="56" t="s">
        <v>45</v>
      </c>
      <c r="V279" s="47"/>
      <c r="W279" s="214">
        <f>V279*K279</f>
        <v>0</v>
      </c>
      <c r="X279" s="214">
        <v>0</v>
      </c>
      <c r="Y279" s="214">
        <f>X279*K279</f>
        <v>0</v>
      </c>
      <c r="Z279" s="214">
        <v>0</v>
      </c>
      <c r="AA279" s="215">
        <f>Z279*K279</f>
        <v>0</v>
      </c>
      <c r="AR279" s="22" t="s">
        <v>429</v>
      </c>
      <c r="AT279" s="22" t="s">
        <v>148</v>
      </c>
      <c r="AU279" s="22" t="s">
        <v>101</v>
      </c>
      <c r="AY279" s="22" t="s">
        <v>147</v>
      </c>
      <c r="BE279" s="131">
        <f>IF(U279="základní",N279,0)</f>
        <v>0</v>
      </c>
      <c r="BF279" s="131">
        <f>IF(U279="snížená",N279,0)</f>
        <v>0</v>
      </c>
      <c r="BG279" s="131">
        <f>IF(U279="zákl. přenesená",N279,0)</f>
        <v>0</v>
      </c>
      <c r="BH279" s="131">
        <f>IF(U279="sníž. přenesená",N279,0)</f>
        <v>0</v>
      </c>
      <c r="BI279" s="131">
        <f>IF(U279="nulová",N279,0)</f>
        <v>0</v>
      </c>
      <c r="BJ279" s="22" t="s">
        <v>85</v>
      </c>
      <c r="BK279" s="131">
        <f>ROUND(L279*K279,2)</f>
        <v>0</v>
      </c>
      <c r="BL279" s="22" t="s">
        <v>429</v>
      </c>
      <c r="BM279" s="22" t="s">
        <v>438</v>
      </c>
    </row>
    <row r="280" s="9" customFormat="1" ht="29.88" customHeight="1">
      <c r="B280" s="192"/>
      <c r="C280" s="193"/>
      <c r="D280" s="203" t="s">
        <v>122</v>
      </c>
      <c r="E280" s="203"/>
      <c r="F280" s="203"/>
      <c r="G280" s="203"/>
      <c r="H280" s="203"/>
      <c r="I280" s="203"/>
      <c r="J280" s="203"/>
      <c r="K280" s="203"/>
      <c r="L280" s="203"/>
      <c r="M280" s="203"/>
      <c r="N280" s="245">
        <f>BK280</f>
        <v>0</v>
      </c>
      <c r="O280" s="246"/>
      <c r="P280" s="246"/>
      <c r="Q280" s="246"/>
      <c r="R280" s="196"/>
      <c r="T280" s="197"/>
      <c r="U280" s="193"/>
      <c r="V280" s="193"/>
      <c r="W280" s="198">
        <f>W281</f>
        <v>0</v>
      </c>
      <c r="X280" s="193"/>
      <c r="Y280" s="198">
        <f>Y281</f>
        <v>0</v>
      </c>
      <c r="Z280" s="193"/>
      <c r="AA280" s="199">
        <f>AA281</f>
        <v>0</v>
      </c>
      <c r="AR280" s="200" t="s">
        <v>172</v>
      </c>
      <c r="AT280" s="201" t="s">
        <v>79</v>
      </c>
      <c r="AU280" s="201" t="s">
        <v>85</v>
      </c>
      <c r="AY280" s="200" t="s">
        <v>147</v>
      </c>
      <c r="BK280" s="202">
        <f>BK281</f>
        <v>0</v>
      </c>
    </row>
    <row r="281" s="1" customFormat="1" ht="16.5" customHeight="1">
      <c r="B281" s="170"/>
      <c r="C281" s="206" t="s">
        <v>439</v>
      </c>
      <c r="D281" s="206" t="s">
        <v>148</v>
      </c>
      <c r="E281" s="207" t="s">
        <v>440</v>
      </c>
      <c r="F281" s="208" t="s">
        <v>441</v>
      </c>
      <c r="G281" s="208"/>
      <c r="H281" s="208"/>
      <c r="I281" s="208"/>
      <c r="J281" s="209" t="s">
        <v>428</v>
      </c>
      <c r="K281" s="210">
        <v>1</v>
      </c>
      <c r="L281" s="211">
        <v>0</v>
      </c>
      <c r="M281" s="211"/>
      <c r="N281" s="212">
        <f>ROUND(L281*K281,2)</f>
        <v>0</v>
      </c>
      <c r="O281" s="212"/>
      <c r="P281" s="212"/>
      <c r="Q281" s="212"/>
      <c r="R281" s="174"/>
      <c r="T281" s="213" t="s">
        <v>5</v>
      </c>
      <c r="U281" s="56" t="s">
        <v>45</v>
      </c>
      <c r="V281" s="47"/>
      <c r="W281" s="214">
        <f>V281*K281</f>
        <v>0</v>
      </c>
      <c r="X281" s="214">
        <v>0</v>
      </c>
      <c r="Y281" s="214">
        <f>X281*K281</f>
        <v>0</v>
      </c>
      <c r="Z281" s="214">
        <v>0</v>
      </c>
      <c r="AA281" s="215">
        <f>Z281*K281</f>
        <v>0</v>
      </c>
      <c r="AR281" s="22" t="s">
        <v>429</v>
      </c>
      <c r="AT281" s="22" t="s">
        <v>148</v>
      </c>
      <c r="AU281" s="22" t="s">
        <v>101</v>
      </c>
      <c r="AY281" s="22" t="s">
        <v>147</v>
      </c>
      <c r="BE281" s="131">
        <f>IF(U281="základní",N281,0)</f>
        <v>0</v>
      </c>
      <c r="BF281" s="131">
        <f>IF(U281="snížená",N281,0)</f>
        <v>0</v>
      </c>
      <c r="BG281" s="131">
        <f>IF(U281="zákl. přenesená",N281,0)</f>
        <v>0</v>
      </c>
      <c r="BH281" s="131">
        <f>IF(U281="sníž. přenesená",N281,0)</f>
        <v>0</v>
      </c>
      <c r="BI281" s="131">
        <f>IF(U281="nulová",N281,0)</f>
        <v>0</v>
      </c>
      <c r="BJ281" s="22" t="s">
        <v>85</v>
      </c>
      <c r="BK281" s="131">
        <f>ROUND(L281*K281,2)</f>
        <v>0</v>
      </c>
      <c r="BL281" s="22" t="s">
        <v>429</v>
      </c>
      <c r="BM281" s="22" t="s">
        <v>442</v>
      </c>
    </row>
    <row r="282" s="9" customFormat="1" ht="29.88" customHeight="1">
      <c r="B282" s="192"/>
      <c r="C282" s="193"/>
      <c r="D282" s="203" t="s">
        <v>123</v>
      </c>
      <c r="E282" s="203"/>
      <c r="F282" s="203"/>
      <c r="G282" s="203"/>
      <c r="H282" s="203"/>
      <c r="I282" s="203"/>
      <c r="J282" s="203"/>
      <c r="K282" s="203"/>
      <c r="L282" s="203"/>
      <c r="M282" s="203"/>
      <c r="N282" s="245">
        <f>BK282</f>
        <v>0</v>
      </c>
      <c r="O282" s="246"/>
      <c r="P282" s="246"/>
      <c r="Q282" s="246"/>
      <c r="R282" s="196"/>
      <c r="T282" s="197"/>
      <c r="U282" s="193"/>
      <c r="V282" s="193"/>
      <c r="W282" s="198">
        <f>W283</f>
        <v>0</v>
      </c>
      <c r="X282" s="193"/>
      <c r="Y282" s="198">
        <f>Y283</f>
        <v>0</v>
      </c>
      <c r="Z282" s="193"/>
      <c r="AA282" s="199">
        <f>AA283</f>
        <v>0</v>
      </c>
      <c r="AR282" s="200" t="s">
        <v>172</v>
      </c>
      <c r="AT282" s="201" t="s">
        <v>79</v>
      </c>
      <c r="AU282" s="201" t="s">
        <v>85</v>
      </c>
      <c r="AY282" s="200" t="s">
        <v>147</v>
      </c>
      <c r="BK282" s="202">
        <f>BK283</f>
        <v>0</v>
      </c>
    </row>
    <row r="283" s="1" customFormat="1" ht="38.25" customHeight="1">
      <c r="B283" s="170"/>
      <c r="C283" s="206" t="s">
        <v>443</v>
      </c>
      <c r="D283" s="206" t="s">
        <v>148</v>
      </c>
      <c r="E283" s="207" t="s">
        <v>444</v>
      </c>
      <c r="F283" s="208" t="s">
        <v>445</v>
      </c>
      <c r="G283" s="208"/>
      <c r="H283" s="208"/>
      <c r="I283" s="208"/>
      <c r="J283" s="209" t="s">
        <v>446</v>
      </c>
      <c r="K283" s="210">
        <v>1</v>
      </c>
      <c r="L283" s="211">
        <v>0</v>
      </c>
      <c r="M283" s="211"/>
      <c r="N283" s="212">
        <f>ROUND(L283*K283,2)</f>
        <v>0</v>
      </c>
      <c r="O283" s="212"/>
      <c r="P283" s="212"/>
      <c r="Q283" s="212"/>
      <c r="R283" s="174"/>
      <c r="T283" s="213" t="s">
        <v>5</v>
      </c>
      <c r="U283" s="56" t="s">
        <v>45</v>
      </c>
      <c r="V283" s="47"/>
      <c r="W283" s="214">
        <f>V283*K283</f>
        <v>0</v>
      </c>
      <c r="X283" s="214">
        <v>0</v>
      </c>
      <c r="Y283" s="214">
        <f>X283*K283</f>
        <v>0</v>
      </c>
      <c r="Z283" s="214">
        <v>0</v>
      </c>
      <c r="AA283" s="215">
        <f>Z283*K283</f>
        <v>0</v>
      </c>
      <c r="AR283" s="22" t="s">
        <v>429</v>
      </c>
      <c r="AT283" s="22" t="s">
        <v>148</v>
      </c>
      <c r="AU283" s="22" t="s">
        <v>101</v>
      </c>
      <c r="AY283" s="22" t="s">
        <v>147</v>
      </c>
      <c r="BE283" s="131">
        <f>IF(U283="základní",N283,0)</f>
        <v>0</v>
      </c>
      <c r="BF283" s="131">
        <f>IF(U283="snížená",N283,0)</f>
        <v>0</v>
      </c>
      <c r="BG283" s="131">
        <f>IF(U283="zákl. přenesená",N283,0)</f>
        <v>0</v>
      </c>
      <c r="BH283" s="131">
        <f>IF(U283="sníž. přenesená",N283,0)</f>
        <v>0</v>
      </c>
      <c r="BI283" s="131">
        <f>IF(U283="nulová",N283,0)</f>
        <v>0</v>
      </c>
      <c r="BJ283" s="22" t="s">
        <v>85</v>
      </c>
      <c r="BK283" s="131">
        <f>ROUND(L283*K283,2)</f>
        <v>0</v>
      </c>
      <c r="BL283" s="22" t="s">
        <v>429</v>
      </c>
      <c r="BM283" s="22" t="s">
        <v>447</v>
      </c>
    </row>
    <row r="284" s="1" customFormat="1" ht="49.92" customHeight="1">
      <c r="B284" s="46"/>
      <c r="C284" s="47"/>
      <c r="D284" s="194" t="s">
        <v>448</v>
      </c>
      <c r="E284" s="47"/>
      <c r="F284" s="47"/>
      <c r="G284" s="47"/>
      <c r="H284" s="47"/>
      <c r="I284" s="47"/>
      <c r="J284" s="47"/>
      <c r="K284" s="47"/>
      <c r="L284" s="47"/>
      <c r="M284" s="47"/>
      <c r="N284" s="247">
        <f>BK284</f>
        <v>0</v>
      </c>
      <c r="O284" s="248"/>
      <c r="P284" s="248"/>
      <c r="Q284" s="248"/>
      <c r="R284" s="48"/>
      <c r="T284" s="249"/>
      <c r="U284" s="72"/>
      <c r="V284" s="72"/>
      <c r="W284" s="72"/>
      <c r="X284" s="72"/>
      <c r="Y284" s="72"/>
      <c r="Z284" s="72"/>
      <c r="AA284" s="74"/>
      <c r="AT284" s="22" t="s">
        <v>79</v>
      </c>
      <c r="AU284" s="22" t="s">
        <v>80</v>
      </c>
      <c r="AY284" s="22" t="s">
        <v>449</v>
      </c>
      <c r="BK284" s="131">
        <v>0</v>
      </c>
    </row>
    <row r="285" s="1" customFormat="1" ht="6.96" customHeight="1">
      <c r="B285" s="75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7"/>
    </row>
  </sheetData>
  <mergeCells count="337">
    <mergeCell ref="L247:M247"/>
    <mergeCell ref="L241:M241"/>
    <mergeCell ref="L245:M245"/>
    <mergeCell ref="N245:Q245"/>
    <mergeCell ref="L246:M246"/>
    <mergeCell ref="N246:Q246"/>
    <mergeCell ref="N247:Q247"/>
    <mergeCell ref="N244:Q244"/>
    <mergeCell ref="F182:I182"/>
    <mergeCell ref="F185:I185"/>
    <mergeCell ref="F183:I183"/>
    <mergeCell ref="L185:M185"/>
    <mergeCell ref="N185:Q185"/>
    <mergeCell ref="F186:I186"/>
    <mergeCell ref="F187:I187"/>
    <mergeCell ref="L187:M187"/>
    <mergeCell ref="N187:Q187"/>
    <mergeCell ref="F188:I188"/>
    <mergeCell ref="F189:I189"/>
    <mergeCell ref="N184:Q184"/>
    <mergeCell ref="F190:I190"/>
    <mergeCell ref="F193:I193"/>
    <mergeCell ref="F191:I191"/>
    <mergeCell ref="L191:M191"/>
    <mergeCell ref="N191:Q191"/>
    <mergeCell ref="F192:I192"/>
    <mergeCell ref="L193:M193"/>
    <mergeCell ref="N193:Q193"/>
    <mergeCell ref="F194:I194"/>
    <mergeCell ref="F195:I195"/>
    <mergeCell ref="L195:M195"/>
    <mergeCell ref="N195:Q195"/>
    <mergeCell ref="F196:I196"/>
    <mergeCell ref="F197:I197"/>
    <mergeCell ref="F200:I200"/>
    <mergeCell ref="F198:I198"/>
    <mergeCell ref="F199:I199"/>
    <mergeCell ref="F201:I201"/>
    <mergeCell ref="F202:I202"/>
    <mergeCell ref="F203:I203"/>
    <mergeCell ref="F204:I204"/>
    <mergeCell ref="F205:I205"/>
    <mergeCell ref="F206:I206"/>
    <mergeCell ref="F207:I207"/>
    <mergeCell ref="L207:M207"/>
    <mergeCell ref="F211:I211"/>
    <mergeCell ref="N207:Q207"/>
    <mergeCell ref="F208:I208"/>
    <mergeCell ref="F209:I209"/>
    <mergeCell ref="F210:I210"/>
    <mergeCell ref="F212:I212"/>
    <mergeCell ref="F213:I213"/>
    <mergeCell ref="F214:I214"/>
    <mergeCell ref="F215:I215"/>
    <mergeCell ref="F216:I216"/>
    <mergeCell ref="F217:I217"/>
    <mergeCell ref="F218:I218"/>
    <mergeCell ref="F221:I221"/>
    <mergeCell ref="F219:I219"/>
    <mergeCell ref="L219:M219"/>
    <mergeCell ref="N219:Q219"/>
    <mergeCell ref="L221:M221"/>
    <mergeCell ref="N221:Q221"/>
    <mergeCell ref="F222:I222"/>
    <mergeCell ref="F223:I223"/>
    <mergeCell ref="L223:M223"/>
    <mergeCell ref="N223:Q223"/>
    <mergeCell ref="F224:I224"/>
    <mergeCell ref="F225:I225"/>
    <mergeCell ref="N220:Q220"/>
    <mergeCell ref="F283:I283"/>
    <mergeCell ref="F281:I281"/>
    <mergeCell ref="F279:I279"/>
    <mergeCell ref="L279:M279"/>
    <mergeCell ref="N279:Q279"/>
    <mergeCell ref="L281:M281"/>
    <mergeCell ref="N281:Q281"/>
    <mergeCell ref="L283:M283"/>
    <mergeCell ref="N283:Q283"/>
    <mergeCell ref="N280:Q280"/>
    <mergeCell ref="N282:Q282"/>
    <mergeCell ref="N284:Q284"/>
    <mergeCell ref="F226:I226"/>
    <mergeCell ref="F229:I229"/>
    <mergeCell ref="F227:I227"/>
    <mergeCell ref="F228:I228"/>
    <mergeCell ref="F230:I230"/>
    <mergeCell ref="F231:I231"/>
    <mergeCell ref="F232:I232"/>
    <mergeCell ref="F233:I233"/>
    <mergeCell ref="F234:I234"/>
    <mergeCell ref="F236:I236"/>
    <mergeCell ref="F241:I241"/>
    <mergeCell ref="F242:I242"/>
    <mergeCell ref="F243:I243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F251:I251"/>
    <mergeCell ref="F252:I252"/>
    <mergeCell ref="F253:I253"/>
    <mergeCell ref="F254:I254"/>
    <mergeCell ref="F255:I255"/>
    <mergeCell ref="F256:I256"/>
    <mergeCell ref="F259:I259"/>
    <mergeCell ref="F257:I257"/>
    <mergeCell ref="L257:M257"/>
    <mergeCell ref="N257:Q257"/>
    <mergeCell ref="F258:I258"/>
    <mergeCell ref="L259:M259"/>
    <mergeCell ref="N259:Q259"/>
    <mergeCell ref="F260:I260"/>
    <mergeCell ref="F261:I261"/>
    <mergeCell ref="L261:M261"/>
    <mergeCell ref="N261:Q261"/>
    <mergeCell ref="F262:I262"/>
    <mergeCell ref="N263:Q263"/>
    <mergeCell ref="F264:I264"/>
    <mergeCell ref="F266:I266"/>
    <mergeCell ref="L264:M264"/>
    <mergeCell ref="N264:Q264"/>
    <mergeCell ref="L266:M266"/>
    <mergeCell ref="N266:Q266"/>
    <mergeCell ref="F267:I267"/>
    <mergeCell ref="F268:I268"/>
    <mergeCell ref="L268:M268"/>
    <mergeCell ref="N268:Q268"/>
    <mergeCell ref="F269:I269"/>
    <mergeCell ref="L270:M270"/>
    <mergeCell ref="N270:Q270"/>
    <mergeCell ref="N265:Q265"/>
    <mergeCell ref="F270:I270"/>
    <mergeCell ref="F273:I273"/>
    <mergeCell ref="F271:I271"/>
    <mergeCell ref="L273:M273"/>
    <mergeCell ref="N273:Q273"/>
    <mergeCell ref="N272:Q272"/>
    <mergeCell ref="N274:Q274"/>
    <mergeCell ref="N275:Q275"/>
    <mergeCell ref="N235:Q235"/>
    <mergeCell ref="F239:I239"/>
    <mergeCell ref="L236:M236"/>
    <mergeCell ref="N236:Q236"/>
    <mergeCell ref="F237:I237"/>
    <mergeCell ref="F238:I238"/>
    <mergeCell ref="L238:M238"/>
    <mergeCell ref="N238:Q238"/>
    <mergeCell ref="N241:Q241"/>
    <mergeCell ref="N240:Q240"/>
    <mergeCell ref="F276:I276"/>
    <mergeCell ref="L276:M276"/>
    <mergeCell ref="N276:Q276"/>
    <mergeCell ref="F277:I277"/>
    <mergeCell ref="L277:M277"/>
    <mergeCell ref="N277:Q277"/>
    <mergeCell ref="N278:Q278"/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H1:K1"/>
    <mergeCell ref="S2:AC2"/>
    <mergeCell ref="M26:P26"/>
    <mergeCell ref="M29:P29"/>
    <mergeCell ref="M27:P27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D107:H107"/>
    <mergeCell ref="D105:H105"/>
    <mergeCell ref="D106:H106"/>
    <mergeCell ref="D108:H108"/>
    <mergeCell ref="D109:H109"/>
    <mergeCell ref="N93:Q93"/>
    <mergeCell ref="N96:Q96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4:Q104"/>
    <mergeCell ref="N105:Q105"/>
    <mergeCell ref="N106:Q106"/>
    <mergeCell ref="N107:Q107"/>
    <mergeCell ref="N108:Q108"/>
    <mergeCell ref="N109:Q109"/>
    <mergeCell ref="N110:Q110"/>
    <mergeCell ref="L112:Q112"/>
    <mergeCell ref="C118:Q118"/>
    <mergeCell ref="F120:P120"/>
    <mergeCell ref="M122:P122"/>
    <mergeCell ref="M124:Q124"/>
    <mergeCell ref="M125:Q125"/>
    <mergeCell ref="F127:I127"/>
    <mergeCell ref="L127:M127"/>
    <mergeCell ref="N127:Q127"/>
    <mergeCell ref="N128:Q128"/>
    <mergeCell ref="N129:Q129"/>
    <mergeCell ref="N130:Q130"/>
    <mergeCell ref="F131:I131"/>
    <mergeCell ref="F133:I133"/>
    <mergeCell ref="L131:M131"/>
    <mergeCell ref="N131:Q131"/>
    <mergeCell ref="F132:I132"/>
    <mergeCell ref="L133:M133"/>
    <mergeCell ref="N133:Q133"/>
    <mergeCell ref="N135:Q135"/>
    <mergeCell ref="F134:I134"/>
    <mergeCell ref="F135:I135"/>
    <mergeCell ref="L135:M135"/>
    <mergeCell ref="L137:M137"/>
    <mergeCell ref="N137:Q137"/>
    <mergeCell ref="F136:I136"/>
    <mergeCell ref="F139:I139"/>
    <mergeCell ref="F137:I137"/>
    <mergeCell ref="F138:I138"/>
    <mergeCell ref="F140:I140"/>
    <mergeCell ref="F141:I141"/>
    <mergeCell ref="L141:M141"/>
    <mergeCell ref="N141:Q141"/>
    <mergeCell ref="F142:I142"/>
    <mergeCell ref="F146:I146"/>
    <mergeCell ref="F143:I143"/>
    <mergeCell ref="L143:M143"/>
    <mergeCell ref="N143:Q143"/>
    <mergeCell ref="F144:I144"/>
    <mergeCell ref="F145:I145"/>
    <mergeCell ref="L145:M145"/>
    <mergeCell ref="N145:Q145"/>
    <mergeCell ref="F147:I147"/>
    <mergeCell ref="F148:I148"/>
    <mergeCell ref="F151:I151"/>
    <mergeCell ref="F149:I149"/>
    <mergeCell ref="L149:M149"/>
    <mergeCell ref="N149:Q149"/>
    <mergeCell ref="F150:I150"/>
    <mergeCell ref="L151:M151"/>
    <mergeCell ref="N151:Q151"/>
    <mergeCell ref="F152:I152"/>
    <mergeCell ref="L153:M153"/>
    <mergeCell ref="N153:Q153"/>
    <mergeCell ref="L154:M154"/>
    <mergeCell ref="N154:Q154"/>
    <mergeCell ref="F153:I153"/>
    <mergeCell ref="F156:I156"/>
    <mergeCell ref="F154:I154"/>
    <mergeCell ref="F155:I155"/>
    <mergeCell ref="L156:M156"/>
    <mergeCell ref="N156:Q156"/>
    <mergeCell ref="F157:I157"/>
    <mergeCell ref="L157:M157"/>
    <mergeCell ref="N157:Q157"/>
    <mergeCell ref="F158:I158"/>
    <mergeCell ref="F159:I159"/>
    <mergeCell ref="F162:I162"/>
    <mergeCell ref="F160:I160"/>
    <mergeCell ref="L160:M160"/>
    <mergeCell ref="N160:Q160"/>
    <mergeCell ref="F161:I161"/>
    <mergeCell ref="L162:M162"/>
    <mergeCell ref="N162:Q162"/>
    <mergeCell ref="F163:I163"/>
    <mergeCell ref="F164:I164"/>
    <mergeCell ref="F165:I165"/>
    <mergeCell ref="F166:I166"/>
    <mergeCell ref="F169:I169"/>
    <mergeCell ref="F167:I167"/>
    <mergeCell ref="F168:I168"/>
    <mergeCell ref="L169:M169"/>
    <mergeCell ref="N169:Q169"/>
    <mergeCell ref="F170:I170"/>
    <mergeCell ref="L171:M171"/>
    <mergeCell ref="N171:Q171"/>
    <mergeCell ref="F171:I171"/>
    <mergeCell ref="F174:I174"/>
    <mergeCell ref="F172:I172"/>
    <mergeCell ref="F173:I173"/>
    <mergeCell ref="L173:M173"/>
    <mergeCell ref="N173:Q173"/>
    <mergeCell ref="L174:M174"/>
    <mergeCell ref="N174:Q174"/>
    <mergeCell ref="F175:I175"/>
    <mergeCell ref="L175:M175"/>
    <mergeCell ref="N175:Q175"/>
    <mergeCell ref="F176:I176"/>
    <mergeCell ref="F179:I179"/>
    <mergeCell ref="F177:I177"/>
    <mergeCell ref="L177:M177"/>
    <mergeCell ref="N177:Q177"/>
    <mergeCell ref="F178:I178"/>
    <mergeCell ref="L179:M179"/>
    <mergeCell ref="N179:Q179"/>
    <mergeCell ref="F180:I180"/>
    <mergeCell ref="F181:I181"/>
    <mergeCell ref="L181:M181"/>
    <mergeCell ref="N181:Q181"/>
    <mergeCell ref="L182:M182"/>
    <mergeCell ref="N182:Q182"/>
  </mergeCells>
  <hyperlinks>
    <hyperlink ref="F1:G1" location="C2" display="1) Krycí list rozpočtu"/>
    <hyperlink ref="H1:K1" location="C85" display="2) Rekapitulace rozpočtu"/>
    <hyperlink ref="L1" location="C127" display="3) Rozpočet"/>
    <hyperlink ref="S1:T1" location="'Rekapitulace stavby'!C2" display="Rekapitulace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Anna Orságová</dc:creator>
  <cp:lastModifiedBy>Anna Orságová</cp:lastModifiedBy>
  <dcterms:created xsi:type="dcterms:W3CDTF">2019-04-15T13:33:20Z</dcterms:created>
  <dcterms:modified xsi:type="dcterms:W3CDTF">2019-04-15T13:33:21Z</dcterms:modified>
</cp:coreProperties>
</file>