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00" windowHeight="6420" activeTab="2"/>
  </bookViews>
  <sheets>
    <sheet name=" krycí list" sheetId="1" r:id="rId1"/>
    <sheet name="REKAPITULACE" sheetId="2" r:id="rId2"/>
    <sheet name="položky" sheetId="3" r:id="rId3"/>
  </sheets>
  <externalReferences>
    <externalReference r:id="rId6"/>
  </externalReferences>
  <definedNames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xter1">#REF!</definedName>
    <definedName name="hovno">#REF!</definedName>
    <definedName name="inter1">#REF!</definedName>
    <definedName name="jzzuggt">#REF!</definedName>
    <definedName name="mts">#REF!</definedName>
    <definedName name="_xlnm.Print_Titles" localSheetId="2">'položky'!$1:$4</definedName>
    <definedName name="obch_sleva">#REF!</definedName>
    <definedName name="_xlnm.Print_Area" localSheetId="0">' krycí list'!$A$1:$K$44</definedName>
    <definedName name="_xlnm.Print_Area" localSheetId="2">'položky'!$A$1:$G$183</definedName>
    <definedName name="_xlnm.Print_Area" localSheetId="1">'REKAPITULACE'!$A$1:$C$30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rekap">#REF!</definedName>
    <definedName name="prep_schem">#REF!</definedName>
    <definedName name="rozvržení_rozp">#REF!</definedName>
    <definedName name="ssss">#REF!</definedName>
    <definedName name="subslevy">#REF!</definedName>
    <definedName name="sumpok">#REF!</definedName>
    <definedName name="výpočty">#REF!</definedName>
    <definedName name="vystup">#REF!</definedName>
    <definedName name="zahrnsazby">#REF!</definedName>
    <definedName name="zahrnslevy">#REF!</definedName>
  </definedNames>
  <calcPr fullCalcOnLoad="1"/>
</workbook>
</file>

<file path=xl/sharedStrings.xml><?xml version="1.0" encoding="utf-8"?>
<sst xmlns="http://schemas.openxmlformats.org/spreadsheetml/2006/main" count="742" uniqueCount="330">
  <si>
    <t>962 08-1141</t>
  </si>
  <si>
    <t>Bourání výplní ze skleněných tvárnic do 150 mm</t>
  </si>
  <si>
    <t>Demontáž  osvětlení,držáků vlajek,tabulek,nástěnek,schránek atd.</t>
  </si>
  <si>
    <t>Zpětné osazení tabulek vedle vstupu</t>
  </si>
  <si>
    <t>Dodávka - SBS modifikovaný pás</t>
  </si>
  <si>
    <t>711 13-2230</t>
  </si>
  <si>
    <t>Izolace proti vlhkosti svislá nopovou folií</t>
  </si>
  <si>
    <t>Povlakové krytiny</t>
  </si>
  <si>
    <t>712 36-3006</t>
  </si>
  <si>
    <t>Provedení povlakové krytiny střechy folií - nalepením bodově</t>
  </si>
  <si>
    <t>712 39-1172</t>
  </si>
  <si>
    <t>Provedení povlakové krytiny - vrstvy textilní ochranné</t>
  </si>
  <si>
    <t>Dodávka - separační vrstva - geotextilie 300 g/m2</t>
  </si>
  <si>
    <t xml:space="preserve">  SOUČET - Povlakové krytiny</t>
  </si>
  <si>
    <t>Dodávka - např.DEKPERIMETER (desky se zámkem)  tl.120 mm</t>
  </si>
  <si>
    <t>713 14-1151</t>
  </si>
  <si>
    <t>Montáž izolace deskami střech plochých - jednovrstvá</t>
  </si>
  <si>
    <t>Dodávka - polystyren EPS 100 S Stabil tl. 200mm</t>
  </si>
  <si>
    <t>Dodávka - polystyren spádový klín EPS 100 S Stabil 60-275mm</t>
  </si>
  <si>
    <t>Dodávka folie z mPVC šedá tl.1,5mm</t>
  </si>
  <si>
    <t>762 43-000x</t>
  </si>
  <si>
    <t>Obklad deskami Cembonit, včetně kotevního ocel.roštu a přípravy na osazení schránek a osvětlení - kompletní provedení</t>
  </si>
  <si>
    <t>Montáž soklové zakládací lišty</t>
  </si>
  <si>
    <t>Montáž rohové lišty s tkaninou</t>
  </si>
  <si>
    <t>622 14-3003</t>
  </si>
  <si>
    <t>622 14-3004</t>
  </si>
  <si>
    <t>Montáž začišťovací APU lišty</t>
  </si>
  <si>
    <t>Dodávka - Zakládací profil Etics LOS 1 mm</t>
  </si>
  <si>
    <t>Dodávka - Rohová lišta z PVC materiálu s tkaninou pro vyztužení rohů, hran, ostění oken</t>
  </si>
  <si>
    <t xml:space="preserve">Dodávka - profil PVC pro zpevnění horního ostění oken s okapničkou </t>
  </si>
  <si>
    <t>Dodávka - Začišťovací okenní profil  vytváří dilatující spojení ETICS s rámy výplní  otvorů.</t>
  </si>
  <si>
    <t>622 52-1021</t>
  </si>
  <si>
    <t>637 12-1112</t>
  </si>
  <si>
    <t>Okapový chodník z kačírku tl.150 mm</t>
  </si>
  <si>
    <t>Oprava podlahy po osazení nových dveří v minimálně v šířce ostění (doplnění nášlapné vrstvy ve shodném materiálu jako je stávající)</t>
  </si>
  <si>
    <t>Očištění a oprava betonu + stěrka</t>
  </si>
  <si>
    <t>632 45-1421</t>
  </si>
  <si>
    <t>Doplnění cementového potěru tl.10-20 mm</t>
  </si>
  <si>
    <t>Montáž kontaktního zateplení z polystyren.desek tl.80 mm - římsy a markýzy+atika</t>
  </si>
  <si>
    <t>944 51-1111</t>
  </si>
  <si>
    <t>Příplatek za každý den použití k pol.1111 ( 50 dní)</t>
  </si>
  <si>
    <t>Montáž ochranné sítě</t>
  </si>
  <si>
    <t>Agregovaná cena</t>
  </si>
  <si>
    <t>Uložení suti na skládku bez zhutnění + poplatek za uložení</t>
  </si>
  <si>
    <t>Bourání</t>
  </si>
  <si>
    <t>968 06-2355</t>
  </si>
  <si>
    <t xml:space="preserve">Vybourání dřevěných rámů oken </t>
  </si>
  <si>
    <t>968 07-2455</t>
  </si>
  <si>
    <t xml:space="preserve">Vybourání ocel. zárubní </t>
  </si>
  <si>
    <t>968 07-2456</t>
  </si>
  <si>
    <t>Vybourání ocel. zárubní dvoukřídlových</t>
  </si>
  <si>
    <t>978 05-9511</t>
  </si>
  <si>
    <t xml:space="preserve">Odsekání vnitřních obkladů stěn </t>
  </si>
  <si>
    <t>979 08-2111</t>
  </si>
  <si>
    <t>Vnitrostaveništní doprava suti a vybouraných hmot do 10 m</t>
  </si>
  <si>
    <t>979 08-2121</t>
  </si>
  <si>
    <t>Za každých dalších 5 m</t>
  </si>
  <si>
    <t>979 01-1111</t>
  </si>
  <si>
    <t xml:space="preserve">Svislá doprava suti a vybouraných hmot </t>
  </si>
  <si>
    <t>979 08-1111</t>
  </si>
  <si>
    <t>Vodorovné přemístění suti na skládku do 1 km</t>
  </si>
  <si>
    <t>979 08-1121</t>
  </si>
  <si>
    <t>Příplatek za dalších započatých 1 km</t>
  </si>
  <si>
    <t>979 09-8231</t>
  </si>
  <si>
    <t>ROZPOČET</t>
  </si>
  <si>
    <t>P.Č.</t>
  </si>
  <si>
    <t>Kód položky</t>
  </si>
  <si>
    <t>Popis</t>
  </si>
  <si>
    <t>MJ</t>
  </si>
  <si>
    <t>Cena jednotková</t>
  </si>
  <si>
    <t>Práce a dodávky HSV</t>
  </si>
  <si>
    <t xml:space="preserve"> Zemní práce</t>
  </si>
  <si>
    <t>m3</t>
  </si>
  <si>
    <t>171 10-1102</t>
  </si>
  <si>
    <t>Uložení sypaniny do násypů zhutněných na 96% PS</t>
  </si>
  <si>
    <t xml:space="preserve">  SOUČET - Zemní práce</t>
  </si>
  <si>
    <t>m2</t>
  </si>
  <si>
    <t>tun</t>
  </si>
  <si>
    <t>kpl</t>
  </si>
  <si>
    <t>bm</t>
  </si>
  <si>
    <t>kg</t>
  </si>
  <si>
    <t>Úpravy povrchů vnitřní</t>
  </si>
  <si>
    <t xml:space="preserve">  SOUČET - Úpravy povrchů vnitřní</t>
  </si>
  <si>
    <t>Podlahy a podlahové konstrukce</t>
  </si>
  <si>
    <t>Dokončovací konstrukce a lešení</t>
  </si>
  <si>
    <t>943 11-1811</t>
  </si>
  <si>
    <t>952 90-1111</t>
  </si>
  <si>
    <t>Vyčištění budov o výšce podlaží do 4 m</t>
  </si>
  <si>
    <t xml:space="preserve">  SOUČET - Dokončovací konstrukce a lešení</t>
  </si>
  <si>
    <t>Práce a dodávky PSV</t>
  </si>
  <si>
    <t>Izolace proti vodě</t>
  </si>
  <si>
    <t>711 11-2001</t>
  </si>
  <si>
    <t>Izolace proti vlhkosti  nátěr ALP, za studena</t>
  </si>
  <si>
    <t>Pořizovací cena</t>
  </si>
  <si>
    <t>Dodávka Lak asfaltový penetrační</t>
  </si>
  <si>
    <t>711 14-2559</t>
  </si>
  <si>
    <t>Izolace proti vlhkosti svislá pásy přitavením</t>
  </si>
  <si>
    <t>998 71-1202</t>
  </si>
  <si>
    <t>Přesun hmot výšky do 12 m</t>
  </si>
  <si>
    <t>%</t>
  </si>
  <si>
    <t xml:space="preserve">  SOUČET - Izolace proti vodě</t>
  </si>
  <si>
    <t>Izolace tepelné</t>
  </si>
  <si>
    <t>713 13-1141</t>
  </si>
  <si>
    <t>Izolace tepelná stěn lepením - ochranná izolace</t>
  </si>
  <si>
    <t>998 71-3202</t>
  </si>
  <si>
    <t xml:space="preserve">  SOUČET - Izolace tepelné</t>
  </si>
  <si>
    <t>Tesařské a sádrokartonové konstrukce</t>
  </si>
  <si>
    <t>ks</t>
  </si>
  <si>
    <t>998 76-3402</t>
  </si>
  <si>
    <t xml:space="preserve">  SOUČET - Konstrukce klempířské</t>
  </si>
  <si>
    <t>Konstrukce truhlářské</t>
  </si>
  <si>
    <t>998 76-6202</t>
  </si>
  <si>
    <t>Přesun hmot pro truhlářské konstr., výšky do 12 m</t>
  </si>
  <si>
    <t xml:space="preserve">  SOUČET - Konstrukce truhlářské</t>
  </si>
  <si>
    <t>Konstrukce zámečnické</t>
  </si>
  <si>
    <t>998 76-7102</t>
  </si>
  <si>
    <t>Přesun hmot pro zámečnické konstr., výšky do 12 m</t>
  </si>
  <si>
    <t xml:space="preserve">  SOUČET - Konstrukce zámečnické</t>
  </si>
  <si>
    <t>Obklady keramické</t>
  </si>
  <si>
    <t>998 78-1202</t>
  </si>
  <si>
    <t>Přesun hmot pro obklady keramické, výšky do 12 m</t>
  </si>
  <si>
    <t xml:space="preserve">  SOUČET - Obklady keramické</t>
  </si>
  <si>
    <t>Malby</t>
  </si>
  <si>
    <t>Malba tekutá Primalex do v =3,8 m, tonovaná,dvojnásobná s penetr.nátěrem</t>
  </si>
  <si>
    <t xml:space="preserve">  SOUČET - Malby</t>
  </si>
  <si>
    <t xml:space="preserve"> Hloubení rýh šířky přes 60 do 200 cm v hor.3 do 100 m3</t>
  </si>
  <si>
    <t>132 20-1201</t>
  </si>
  <si>
    <t>132 20-1209</t>
  </si>
  <si>
    <t>Příplatek za lepivost - hloubení rýh 60-200 cm v hor.3</t>
  </si>
  <si>
    <t>167 10-1101</t>
  </si>
  <si>
    <t>Naložení neulehlého výkopku z hor.1-4</t>
  </si>
  <si>
    <t>Celkem cena</t>
  </si>
  <si>
    <t>Úpravy povrchů vnější</t>
  </si>
  <si>
    <t xml:space="preserve">  SOUČET - Úpravy povrchů vnější</t>
  </si>
  <si>
    <t>629 99-1011</t>
  </si>
  <si>
    <t>Zakrytí vnějších ploch výplní otvorů folií</t>
  </si>
  <si>
    <t>622 51-1021</t>
  </si>
  <si>
    <t>Omítka tenkovrstvá Marmolit  2 mm - P</t>
  </si>
  <si>
    <t xml:space="preserve">  SOUČET - Podlahy a podlahové konstrukce</t>
  </si>
  <si>
    <t>941 11-1111</t>
  </si>
  <si>
    <t>Montáž lešení trubkového lehkého, do 200kg, H 10 m</t>
  </si>
  <si>
    <t>Demontáž lešení trubkového lehkého 200 kPa, H 10 m</t>
  </si>
  <si>
    <t>943 11-1211</t>
  </si>
  <si>
    <t>952 90-1221</t>
  </si>
  <si>
    <t>Vyčištění budov - ostatních objektů</t>
  </si>
  <si>
    <t>998 01-1002</t>
  </si>
  <si>
    <t>Přesun hmot pro budovy zděné výšky do 12 m</t>
  </si>
  <si>
    <t>Komunikace</t>
  </si>
  <si>
    <t>Podklad ze štěrkodrti tl.100 mm</t>
  </si>
  <si>
    <t>564 83-1111</t>
  </si>
  <si>
    <t xml:space="preserve">  SOUČET - Komunikace</t>
  </si>
  <si>
    <t>Dodávka - řeziva hranoly</t>
  </si>
  <si>
    <t>764 23-9530</t>
  </si>
  <si>
    <t xml:space="preserve">Montáž obkladů stěn, keramických do tmele </t>
  </si>
  <si>
    <t>781 47-4112</t>
  </si>
  <si>
    <t xml:space="preserve">  SOUČET - Tesařské a sádrokartonové konstrukce</t>
  </si>
  <si>
    <t>Počet</t>
  </si>
  <si>
    <t xml:space="preserve">Odstranění souvrství stávající střechy (dvoudrážková krytina 50mm, válcované ocelové nosníky 50-200mm, škvárový násyp 100mm) </t>
  </si>
  <si>
    <t>Oprava povrchu kolem objektu</t>
  </si>
  <si>
    <t>Demontáž a zpětná montáž houkačky zabezpečovacího systému</t>
  </si>
  <si>
    <t>162 70-1105</t>
  </si>
  <si>
    <t>Vodorovné přemístění výkopku z hor.1-4 do 10 000 m</t>
  </si>
  <si>
    <t>171 20-1201</t>
  </si>
  <si>
    <t>171 20-1211</t>
  </si>
  <si>
    <t>Uložení sypaniny na skládku</t>
  </si>
  <si>
    <t>Poplatek za uložení sypaniny na skládku</t>
  </si>
  <si>
    <t>596 81-1220</t>
  </si>
  <si>
    <t>Kladení dlažby z bet.dlaždic do 0,25 m2 do lože z kameniva tl.30 mm</t>
  </si>
  <si>
    <t>Dodávka dlažba betonová 400/400 mm  tl.40 mm - povrch STANDARD přírodní</t>
  </si>
  <si>
    <t>916 123-1213</t>
  </si>
  <si>
    <t>Osazení obrubníku stojatého sadového do lože z betonu prostého</t>
  </si>
  <si>
    <t>Dodávka obrubníku sadového 50/150/500 mm - povrch STANDARD přírodní</t>
  </si>
  <si>
    <t>612 42-5931</t>
  </si>
  <si>
    <t>615 48-111x</t>
  </si>
  <si>
    <t>Doplnění konstrukce lignoporem a potažení rabicovým pletivem s postřikem cem.maltou</t>
  </si>
  <si>
    <t>Parotěsná vnitřní páska kolem oken</t>
  </si>
  <si>
    <t>622 90-3110</t>
  </si>
  <si>
    <t>Montáž kontaktního zateplení z polystyren.desek tl.120-160 mm</t>
  </si>
  <si>
    <t>622 21-1031</t>
  </si>
  <si>
    <t>621 21-1011</t>
  </si>
  <si>
    <t>Dodávka Fasádní polysytren EPS 70 F -tl.80mm</t>
  </si>
  <si>
    <t>622 14-3001</t>
  </si>
  <si>
    <t>762 36-2131</t>
  </si>
  <si>
    <t>Montáž spádovách klínů z hranolů do 120 cm2 - markýza</t>
  </si>
  <si>
    <t>762 51-124x</t>
  </si>
  <si>
    <t>Dodávka a montáž bednění okraje střechy z desek OSB TL.22 MM š.200 mm</t>
  </si>
  <si>
    <t>Dodávka a montáž bednění atiky z desek OSB TL.22 MM š. 520 mm včetně podklad.latí</t>
  </si>
  <si>
    <t>Oplechování parapetů - systémový hliníkový parapet- dle tabulky oken</t>
  </si>
  <si>
    <t>764 51-05xx</t>
  </si>
  <si>
    <t xml:space="preserve">K3 - oplechování stávajících komínů, titanzinek, rozvinutá šíře oplechování 100mm </t>
  </si>
  <si>
    <t>K7 - revizní dvířka hromosvodu 200 x 200mm</t>
  </si>
  <si>
    <t xml:space="preserve">Konstrukce klempířské </t>
  </si>
  <si>
    <t>K4 - oplechování markýzy nad vstupem, titanzinek včetně pomocného plechu</t>
  </si>
  <si>
    <t>764 53-0560</t>
  </si>
  <si>
    <t>764 72-111x</t>
  </si>
  <si>
    <t>764 21-1521</t>
  </si>
  <si>
    <t>764 25-1501</t>
  </si>
  <si>
    <t>764 25-1507</t>
  </si>
  <si>
    <t>764 25-1515</t>
  </si>
  <si>
    <t>Montáž háků</t>
  </si>
  <si>
    <t>764 54-1510</t>
  </si>
  <si>
    <t>K5 - odvodnění markýzy nad vstupem, titanzinek, vodorovný žlab čtvercového průřezu</t>
  </si>
  <si>
    <t>764 55-1502</t>
  </si>
  <si>
    <t>998 76-4202</t>
  </si>
  <si>
    <t xml:space="preserve">K1 - oplechování atiky, titanzinek, komplet.provedení rozvinutá šíře oplechování 720mm </t>
  </si>
  <si>
    <t xml:space="preserve">K2 - oplechování ukončení střechy, poplastovaný L-profil pro natavení mPVC, r.š. 350mm </t>
  </si>
  <si>
    <t>K5 - Balkonový chrlič</t>
  </si>
  <si>
    <t>Odpadní trouby čtvercové 100/100</t>
  </si>
  <si>
    <t>764 41-0340</t>
  </si>
  <si>
    <t>K6 - odvodnění střechy, titanzinek, vodorovné žlaby</t>
  </si>
  <si>
    <t>Dtto , ale O1b - trojdílné okno 1600 x 1300mm</t>
  </si>
  <si>
    <t>Dtto , ale O1c - trojdílné okno 1600 x 1300mm</t>
  </si>
  <si>
    <t>Dtto , ale O1d - trojdílné okno 1600 x 1300mm</t>
  </si>
  <si>
    <t>Dtto , ale O2a - jednojdílné okno 1000 x 1000mm  otevíravé</t>
  </si>
  <si>
    <t>Dtto , ale O2b - jednojdílné okno 1000 x 1000mm  otevíravé</t>
  </si>
  <si>
    <t>Dtto , ale O3  1860 x 1900mm, kombinace otevíravých a pevné části</t>
  </si>
  <si>
    <t>Dtto , ale O4a - jednojdílné okno 400 x 600mm, otevíravé</t>
  </si>
  <si>
    <t>Dtto , ale O4b - jednojdílné okno 400 x 600mm, otevíravé</t>
  </si>
  <si>
    <t>Dtto , ale O4c - jednojdílné okno 400 x 600mm, otevíravé</t>
  </si>
  <si>
    <t>Dtto , ale O4d - jednojdílné okno 400 x 600mm, otevíravé</t>
  </si>
  <si>
    <t>Dtto , ale O5a - jednojdílné okno 560 x 600mm, otevíravé</t>
  </si>
  <si>
    <t>Dtto , ale O5b - jednojdílné okno 560 x 600mm, otevíravé</t>
  </si>
  <si>
    <t>Dtto , ale O5c - jednojdílné okno 560 x 600mm, otevíravé</t>
  </si>
  <si>
    <t>Dtto , ale O5d - jednojdílné okno 560 x 600mm, otevíravé</t>
  </si>
  <si>
    <t>Dtto , ale O6 - jednojdílné okno 600 x 600mm, otevíravé</t>
  </si>
  <si>
    <t>Dodávka a montáž plast.oken - O1a - trojdílné okno 1600 x 1300mm kombinace otevíravé a pevných částí včetně vnitřního parapetu</t>
  </si>
  <si>
    <t>Dodávka a montáž Z1 - zábrana na schodišti, nerezová tyč délky 1,8m</t>
  </si>
  <si>
    <t>Dtto , ale Z2 - fasádní držák vlajek, šedá barva, včetně osazovací plotny</t>
  </si>
  <si>
    <t>Dtto , ale Z3 - světelný nápis OBECNÍ ÚŘAD PSÁRY, podsvícení LED-diodami</t>
  </si>
  <si>
    <t>Dtto , ale Z4 - okenní mříže</t>
  </si>
  <si>
    <t>Dtto , ale O7 - vstupní dveře jednokřídlé 1000 x 2400mm, hliníkový systém, barva šedá</t>
  </si>
  <si>
    <t>Dtto , ale O8 - vstupní dveře dvoukřídlé 1400 x 2400mm, hliníkový systém, barva šedá</t>
  </si>
  <si>
    <t>Dtto , ale O9a - trojdílné okno 1600 x 1300mm, hliníkový systém</t>
  </si>
  <si>
    <t>Dtto , ale O9b - trojdílné okno 1600 x 1300mm, hliníkový systém</t>
  </si>
  <si>
    <t>Dtto , ale O10 - jednokřídlé dveře plné ocelové 1200 x 2000mm</t>
  </si>
  <si>
    <t>Dodávka obkladu - dle výběru investora</t>
  </si>
  <si>
    <t>784 40-2801</t>
  </si>
  <si>
    <t>784 45-3611</t>
  </si>
  <si>
    <t>Oškrabání malby</t>
  </si>
  <si>
    <t xml:space="preserve">  SOUČET - Bourání</t>
  </si>
  <si>
    <t>Odstranění dešťových žlabů a svodů</t>
  </si>
  <si>
    <t>Odstranění olechování markýzy</t>
  </si>
  <si>
    <t>Odstranění oplechování střechy</t>
  </si>
  <si>
    <t>Demontáž mříží na oknu 1600 x 1300mm</t>
  </si>
  <si>
    <t>Demontáž mříží na oknu 1000 x 1000mm</t>
  </si>
  <si>
    <t>Demontáž mříží na oknu do rozměrou 600 x 600mm</t>
  </si>
  <si>
    <t>Demontáž mříže před dveřmi do kotelny 1200 x 2000mm</t>
  </si>
  <si>
    <t>Demontáž mříže před dveřmi do pobočky pošty 1000 x 2400mm</t>
  </si>
  <si>
    <t>21 - M</t>
  </si>
  <si>
    <t>Elektroinstalace a uzemnění</t>
  </si>
  <si>
    <t>Osvětlení markýzy - zářivky s LED technologií, dodávka včetně kabeláže a napojení</t>
  </si>
  <si>
    <t>Svítidlo veřejného osvětlení - LED technologie včetně kotevení přes zateplovací systém</t>
  </si>
  <si>
    <t>Demontáž stáv.hromosvodu</t>
  </si>
  <si>
    <t>Dodávka a montáž hromosvodu</t>
  </si>
  <si>
    <t>Revizní zpráva</t>
  </si>
  <si>
    <t xml:space="preserve">  SOUČET - Elektroinstalace a uzemnění</t>
  </si>
  <si>
    <t>712 34-1559</t>
  </si>
  <si>
    <t>Provedení povlakové krytiny - pásy NAIP přitavením</t>
  </si>
  <si>
    <t>Dodávka - Parotěsné izolace - Sklobit</t>
  </si>
  <si>
    <r>
      <t xml:space="preserve"> Investor : </t>
    </r>
    <r>
      <rPr>
        <b/>
        <sz val="9"/>
        <rFont val="Arial CE"/>
        <family val="0"/>
      </rPr>
      <t xml:space="preserve"> Obec Psáry Pražská 137</t>
    </r>
  </si>
  <si>
    <t xml:space="preserve">   Stavba :</t>
  </si>
  <si>
    <t>IČO</t>
  </si>
  <si>
    <t>DIČ</t>
  </si>
  <si>
    <t>Objednatel:</t>
  </si>
  <si>
    <t xml:space="preserve">          </t>
  </si>
  <si>
    <t>Projektant:</t>
  </si>
  <si>
    <t>Zhotovitel:</t>
  </si>
  <si>
    <t>Zástupce</t>
  </si>
  <si>
    <t>Zpracovatel PP:</t>
  </si>
  <si>
    <t xml:space="preserve">                                        </t>
  </si>
  <si>
    <t>Uživatel:</t>
  </si>
  <si>
    <t>Jiné údaje:</t>
  </si>
  <si>
    <t>Název MJ  :</t>
  </si>
  <si>
    <t>Počet MJ:</t>
  </si>
  <si>
    <t>Náklady na MJ:</t>
  </si>
  <si>
    <t xml:space="preserve">  JKSO:</t>
  </si>
  <si>
    <t>Ev.č.typ.proj.:</t>
  </si>
  <si>
    <t>Cenová úroveň:</t>
  </si>
  <si>
    <t>Reg. Číslo:</t>
  </si>
  <si>
    <t>Zakázka:</t>
  </si>
  <si>
    <t>Rozpočtové náklady v korunách</t>
  </si>
  <si>
    <t>Základní rozpočtové náklady</t>
  </si>
  <si>
    <t>Vedlejší rozpočtové náklady</t>
  </si>
  <si>
    <t>ZRN PROFESE</t>
  </si>
  <si>
    <t>Dodávka</t>
  </si>
  <si>
    <t>Montáž</t>
  </si>
  <si>
    <t>ZRN prací stavebních</t>
  </si>
  <si>
    <t>HSV</t>
  </si>
  <si>
    <t>PSV</t>
  </si>
  <si>
    <t xml:space="preserve">ZRN celkem (ř. 1-4)  </t>
  </si>
  <si>
    <t xml:space="preserve"> HZS a jiné nákl. hl. II/III</t>
  </si>
  <si>
    <t xml:space="preserve"> Jiné náklady</t>
  </si>
  <si>
    <t xml:space="preserve">Hlava II/III celkem (ř. 5-7)  </t>
  </si>
  <si>
    <t xml:space="preserve">Součet (ř. 8-11)   </t>
  </si>
  <si>
    <t>VRN celkem (ř. 13-24)</t>
  </si>
  <si>
    <t>Celkové náklady</t>
  </si>
  <si>
    <t xml:space="preserve">Celkem (ř. 12+25)    </t>
  </si>
  <si>
    <t>DPH 20%</t>
  </si>
  <si>
    <t xml:space="preserve">Celkem (ř. 26-29)  </t>
  </si>
  <si>
    <t>Název stavby v evid.</t>
  </si>
  <si>
    <t xml:space="preserve">Vypracoval : </t>
  </si>
  <si>
    <t>Název objektu v evid.</t>
  </si>
  <si>
    <t>Číslo záznamu v evid.</t>
  </si>
  <si>
    <t>Podpis</t>
  </si>
  <si>
    <t>Razítko</t>
  </si>
  <si>
    <t>Datum</t>
  </si>
  <si>
    <t>REKAPITULACE NÁKLADŮ HSV</t>
  </si>
  <si>
    <t>Zemní práce</t>
  </si>
  <si>
    <t>PRÁCE HSV  CELKEM</t>
  </si>
  <si>
    <t>REKAPITULACE NÁKLADŮ PSV</t>
  </si>
  <si>
    <t>Konstrukce klempířské</t>
  </si>
  <si>
    <t>PRÁCE PSV  CELKEM</t>
  </si>
  <si>
    <t xml:space="preserve">  ZRN stavebních prací</t>
  </si>
  <si>
    <t xml:space="preserve"> Obec Psáry Pražská 137</t>
  </si>
  <si>
    <t>K8 - oplechování parapetu revizních skříní na fasádě hliníkový plech, r.š. 240mm</t>
  </si>
  <si>
    <t xml:space="preserve">  MONTÁŽNÍ PRÁCE - Elektroinstalace a uzemnění</t>
  </si>
  <si>
    <t>Zařízení staveniště</t>
  </si>
  <si>
    <t>Kompletační činnost</t>
  </si>
  <si>
    <t xml:space="preserve"> ZONA architekti, s.r.o. </t>
  </si>
  <si>
    <t xml:space="preserve">Krycí list ROZPOČTU </t>
  </si>
  <si>
    <t>Mytí vnějších omítek tlakovou vodou s odmaštěním, stačí penetrace podkladu</t>
  </si>
  <si>
    <t>Dodávka Fasádní polysytren EPS 70 F -tl.140mm včetně lepící tmel</t>
  </si>
  <si>
    <t>Omítka tenkovstvá silikonová probarvená včetně penetrace stěn 2,0 mm + armovací tme, síť</t>
  </si>
  <si>
    <t>není zahrnuto</t>
  </si>
  <si>
    <t>Osazení oken</t>
  </si>
  <si>
    <t>Omítka ostění štuková - po osazení nových výplní- zednické zapravení oken</t>
  </si>
  <si>
    <t>,- Kč</t>
  </si>
  <si>
    <t>Zateplení budovy obecního úřadu Psáry</t>
  </si>
  <si>
    <r>
      <t xml:space="preserve"> Stavba : </t>
    </r>
    <r>
      <rPr>
        <b/>
        <sz val="10"/>
        <rFont val="Arial CE"/>
        <family val="0"/>
      </rPr>
      <t>Zateplení budovy obecního úřadu Psáry</t>
    </r>
  </si>
  <si>
    <r>
      <t xml:space="preserve"> Stavba : </t>
    </r>
    <r>
      <rPr>
        <b/>
        <sz val="9"/>
        <rFont val="Arial CE"/>
        <family val="0"/>
      </rPr>
      <t xml:space="preserve"> Zateplení budovy obecního úřadu Psáry</t>
    </r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</si>
</sst>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&quot;Kč&quot;_-;\-* #,##0.0\ &quot;Kč&quot;_-;_-* &quot;-&quot;??\ &quot;Kč&quot;_-;_-@_-"/>
    <numFmt numFmtId="166" formatCode="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"/>
    <numFmt numFmtId="172" formatCode="_-* #,##0.0\ _K_č_-;\-* #,##0.0\ _K_č_-;_-* &quot;-&quot;?\ _K_č_-;_-@_-"/>
    <numFmt numFmtId="173" formatCode="#,##0.000"/>
    <numFmt numFmtId="174" formatCode="#,##0.00000"/>
    <numFmt numFmtId="175" formatCode="_(#,##0&quot;.&quot;_);;;_(@_)"/>
    <numFmt numFmtId="176" formatCode="_(#,##0.0??;[Red]\-\ #,##0.0??;[Blue]&quot;–&quot;???;_(@_)"/>
    <numFmt numFmtId="177" formatCode="_(#,##0.00_);[Red]\-\ #,##0.00_);[Blue]&quot;–&quot;??;_(@_)"/>
    <numFmt numFmtId="178" formatCode="_-* #,##0.000\ _K_č_-;\-* #,##0.000\ _K_č_-;_-* &quot;-&quot;???\ _K_č_-;_-@_-"/>
    <numFmt numFmtId="179" formatCode="_-* #,##0\ &quot;Kč&quot;_-;\-* #,##0\ &quot;Kč&quot;_-;_-* &quot;-&quot;??\ &quot;Kč&quot;_-;_-@_-"/>
    <numFmt numFmtId="180" formatCode="0.00000"/>
    <numFmt numFmtId="181" formatCode="0.0000"/>
    <numFmt numFmtId="182" formatCode="_-* #,##0\ _K_č_-;\-* #,##0\ _K_č_-;_-* &quot;-&quot;?\ _K_č_-;_-@_-"/>
    <numFmt numFmtId="183" formatCode="####;\-####"/>
    <numFmt numFmtId="184" formatCode="#,##0;\-#,##0"/>
    <numFmt numFmtId="185" formatCode="#,##0.00;\-#,##0.00"/>
    <numFmt numFmtId="186" formatCode="#,##0.000;\-#,##0.000"/>
    <numFmt numFmtId="187" formatCode="#,##0.00000;\-#,##0.00000"/>
    <numFmt numFmtId="188" formatCode="#,##0.0;\-#,##0.0"/>
    <numFmt numFmtId="189" formatCode="#,##0.\-"/>
    <numFmt numFmtId="190" formatCode="0.0%"/>
    <numFmt numFmtId="191" formatCode="0&quot;.&quot;"/>
    <numFmt numFmtId="192" formatCode="#,##0.0000"/>
    <numFmt numFmtId="193" formatCode="#,##0.000000"/>
    <numFmt numFmtId="194" formatCode="#,##0.000000000"/>
    <numFmt numFmtId="195" formatCode="#,##0.00\ _K_č"/>
    <numFmt numFmtId="196" formatCode="#,##0.00\ &quot;Kč&quot;"/>
    <numFmt numFmtId="197" formatCode="#,##0\ &quot;Kč&quot;"/>
    <numFmt numFmtId="198" formatCode="#,##0\ _K_č"/>
    <numFmt numFmtId="199" formatCode="_-* #,##0.0\ _K_č_-;\-* #,##0.0\ _K_č_-;_-* &quot;-&quot;??\ _K_č_-;_-@_-"/>
    <numFmt numFmtId="200" formatCode="_-* #,##0\ _K_č_-;\-* #,##0\ _K_č_-;_-* &quot;-&quot;??\ _K_č_-;_-@_-"/>
    <numFmt numFmtId="201" formatCode="[$-405]d\.\ mmmm\ yyyy"/>
  </numFmts>
  <fonts count="58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9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Arial CE"/>
      <family val="0"/>
    </font>
    <font>
      <b/>
      <sz val="9"/>
      <name val="Arial CE"/>
      <family val="0"/>
    </font>
    <font>
      <b/>
      <sz val="11"/>
      <color indexed="10"/>
      <name val="Arial CE"/>
      <family val="0"/>
    </font>
    <font>
      <b/>
      <sz val="9"/>
      <color indexed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7"/>
      <name val="Arial CE"/>
      <family val="0"/>
    </font>
    <font>
      <b/>
      <sz val="11"/>
      <color indexed="12"/>
      <name val="Arial CE"/>
      <family val="0"/>
    </font>
    <font>
      <sz val="11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sz val="10"/>
      <color indexed="12"/>
      <name val="Arial"/>
      <family val="0"/>
    </font>
    <font>
      <b/>
      <sz val="11"/>
      <name val="Calibri"/>
      <family val="2"/>
    </font>
    <font>
      <b/>
      <sz val="11"/>
      <color indexed="12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color indexed="12"/>
      <name val="Arial Black"/>
      <family val="2"/>
    </font>
    <font>
      <sz val="9"/>
      <name val="Arial"/>
      <family val="2"/>
    </font>
    <font>
      <sz val="9"/>
      <name val="Arial Narrow"/>
      <family val="2"/>
    </font>
    <font>
      <sz val="9"/>
      <color indexed="10"/>
      <name val="Arial CE"/>
      <family val="2"/>
    </font>
    <font>
      <sz val="11"/>
      <color indexed="12"/>
      <name val="Arial CE"/>
      <family val="0"/>
    </font>
    <font>
      <b/>
      <sz val="12"/>
      <color indexed="12"/>
      <name val="Arial CE"/>
      <family val="2"/>
    </font>
    <font>
      <sz val="12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2" applyFill="0" applyBorder="0">
      <alignment vertical="center"/>
      <protection/>
    </xf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Border="0" applyAlignment="0">
      <protection/>
    </xf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0" borderId="8" applyBorder="0">
      <alignment horizontal="left" vertical="center"/>
      <protection/>
    </xf>
    <xf numFmtId="0" fontId="15" fillId="18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9" fontId="5" fillId="0" borderId="8" applyNumberFormat="0" applyBorder="0">
      <alignment horizontal="left" vertical="center"/>
      <protection/>
    </xf>
    <xf numFmtId="0" fontId="21" fillId="7" borderId="11" applyNumberFormat="0" applyAlignment="0" applyProtection="0"/>
    <xf numFmtId="0" fontId="22" fillId="19" borderId="11" applyNumberFormat="0" applyAlignment="0" applyProtection="0"/>
    <xf numFmtId="0" fontId="23" fillId="19" borderId="12" applyNumberFormat="0" applyAlignment="0" applyProtection="0"/>
    <xf numFmtId="0" fontId="24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8" fillId="17" borderId="13" xfId="51" applyNumberFormat="1" applyFont="1" applyFill="1" applyBorder="1" applyAlignment="1" applyProtection="1">
      <alignment horizontal="left" vertical="center" indent="1"/>
      <protection/>
    </xf>
    <xf numFmtId="49" fontId="0" fillId="17" borderId="13" xfId="0" applyNumberFormat="1" applyFill="1" applyBorder="1" applyAlignment="1">
      <alignment/>
    </xf>
    <xf numFmtId="17" fontId="0" fillId="17" borderId="13" xfId="0" applyNumberFormat="1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25" fillId="24" borderId="15" xfId="51" applyNumberFormat="1" applyFont="1" applyFill="1" applyBorder="1" applyAlignment="1" applyProtection="1">
      <alignment horizontal="center" vertical="center" wrapText="1"/>
      <protection/>
    </xf>
    <xf numFmtId="0" fontId="25" fillId="24" borderId="16" xfId="51" applyNumberFormat="1" applyFont="1" applyFill="1" applyBorder="1" applyAlignment="1" applyProtection="1">
      <alignment horizontal="center" vertical="center" wrapText="1"/>
      <protection/>
    </xf>
    <xf numFmtId="165" fontId="29" fillId="24" borderId="17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Alignment="1">
      <alignment/>
    </xf>
    <xf numFmtId="166" fontId="32" fillId="17" borderId="0" xfId="51" applyNumberFormat="1" applyFont="1" applyFill="1" applyBorder="1" applyAlignment="1" applyProtection="1">
      <alignment horizontal="left" vertical="center"/>
      <protection/>
    </xf>
    <xf numFmtId="166" fontId="33" fillId="17" borderId="0" xfId="51" applyNumberFormat="1" applyFont="1" applyFill="1" applyBorder="1" applyAlignment="1" applyProtection="1">
      <alignment horizontal="left" vertical="center" wrapText="1"/>
      <protection/>
    </xf>
    <xf numFmtId="166" fontId="31" fillId="17" borderId="0" xfId="51" applyNumberFormat="1" applyFont="1" applyFill="1" applyBorder="1" applyAlignment="1" applyProtection="1">
      <alignment horizontal="center" vertical="center"/>
      <protection/>
    </xf>
    <xf numFmtId="164" fontId="5" fillId="17" borderId="0" xfId="51" applyNumberFormat="1" applyFont="1" applyFill="1" applyBorder="1" applyAlignment="1" applyProtection="1">
      <alignment horizontal="right" vertical="center"/>
      <protection/>
    </xf>
    <xf numFmtId="4" fontId="31" fillId="17" borderId="0" xfId="51" applyNumberFormat="1" applyFont="1" applyFill="1" applyBorder="1" applyAlignment="1" applyProtection="1">
      <alignment horizontal="right" vertical="center"/>
      <protection locked="0"/>
    </xf>
    <xf numFmtId="165" fontId="31" fillId="17" borderId="0" xfId="40" applyNumberFormat="1" applyFont="1" applyFill="1" applyBorder="1" applyAlignment="1" applyProtection="1">
      <alignment horizontal="right" vertical="center"/>
      <protection/>
    </xf>
    <xf numFmtId="166" fontId="35" fillId="25" borderId="0" xfId="51" applyNumberFormat="1" applyFont="1" applyFill="1" applyBorder="1" applyAlignment="1" applyProtection="1">
      <alignment horizontal="center" vertical="center"/>
      <protection/>
    </xf>
    <xf numFmtId="166" fontId="35" fillId="25" borderId="0" xfId="51" applyNumberFormat="1" applyFont="1" applyFill="1" applyBorder="1" applyAlignment="1" applyProtection="1">
      <alignment horizontal="left" vertical="center" wrapText="1"/>
      <protection/>
    </xf>
    <xf numFmtId="166" fontId="34" fillId="25" borderId="0" xfId="51" applyNumberFormat="1" applyFont="1" applyFill="1" applyBorder="1" applyAlignment="1" applyProtection="1">
      <alignment horizontal="center" vertical="center"/>
      <protection/>
    </xf>
    <xf numFmtId="164" fontId="5" fillId="25" borderId="0" xfId="51" applyNumberFormat="1" applyFont="1" applyFill="1" applyBorder="1" applyAlignment="1" applyProtection="1">
      <alignment horizontal="right" vertical="center"/>
      <protection/>
    </xf>
    <xf numFmtId="4" fontId="34" fillId="25" borderId="0" xfId="51" applyNumberFormat="1" applyFont="1" applyFill="1" applyBorder="1" applyAlignment="1" applyProtection="1">
      <alignment horizontal="right" vertical="center"/>
      <protection locked="0"/>
    </xf>
    <xf numFmtId="165" fontId="34" fillId="25" borderId="0" xfId="40" applyNumberFormat="1" applyFont="1" applyFill="1" applyBorder="1" applyAlignment="1" applyProtection="1">
      <alignment horizontal="right" vertical="center"/>
      <protection/>
    </xf>
    <xf numFmtId="166" fontId="15" fillId="25" borderId="18" xfId="51" applyNumberFormat="1" applyFont="1" applyFill="1" applyBorder="1" applyAlignment="1" applyProtection="1">
      <alignment horizontal="center" vertical="center"/>
      <protection/>
    </xf>
    <xf numFmtId="42" fontId="15" fillId="0" borderId="19" xfId="0" applyNumberFormat="1" applyFont="1" applyFill="1" applyBorder="1" applyAlignment="1">
      <alignment horizontal="center"/>
    </xf>
    <xf numFmtId="166" fontId="15" fillId="25" borderId="20" xfId="51" applyNumberFormat="1" applyFont="1" applyFill="1" applyBorder="1" applyAlignment="1" applyProtection="1">
      <alignment horizontal="center" vertical="center"/>
      <protection/>
    </xf>
    <xf numFmtId="42" fontId="15" fillId="0" borderId="21" xfId="0" applyNumberFormat="1" applyFont="1" applyFill="1" applyBorder="1" applyAlignment="1">
      <alignment horizontal="center"/>
    </xf>
    <xf numFmtId="166" fontId="15" fillId="25" borderId="22" xfId="51" applyNumberFormat="1" applyFont="1" applyFill="1" applyBorder="1" applyAlignment="1" applyProtection="1">
      <alignment horizontal="center" vertical="center"/>
      <protection/>
    </xf>
    <xf numFmtId="166" fontId="32" fillId="25" borderId="0" xfId="51" applyNumberFormat="1" applyFont="1" applyFill="1" applyBorder="1" applyAlignment="1" applyProtection="1">
      <alignment horizontal="left" vertical="center"/>
      <protection/>
    </xf>
    <xf numFmtId="166" fontId="5" fillId="25" borderId="23" xfId="51" applyNumberFormat="1" applyFont="1" applyFill="1" applyBorder="1" applyAlignment="1" applyProtection="1">
      <alignment horizontal="left" vertical="center" wrapText="1"/>
      <protection/>
    </xf>
    <xf numFmtId="166" fontId="15" fillId="25" borderId="13" xfId="51" applyNumberFormat="1" applyFont="1" applyFill="1" applyBorder="1" applyAlignment="1" applyProtection="1">
      <alignment horizontal="center" vertical="center"/>
      <protection/>
    </xf>
    <xf numFmtId="164" fontId="37" fillId="25" borderId="13" xfId="51" applyNumberFormat="1" applyFont="1" applyFill="1" applyBorder="1" applyAlignment="1" applyProtection="1">
      <alignment horizontal="center" vertical="center"/>
      <protection/>
    </xf>
    <xf numFmtId="164" fontId="15" fillId="25" borderId="13" xfId="51" applyNumberFormat="1" applyFont="1" applyFill="1" applyBorder="1" applyAlignment="1" applyProtection="1">
      <alignment horizontal="center" vertical="center"/>
      <protection locked="0"/>
    </xf>
    <xf numFmtId="42" fontId="15" fillId="0" borderId="24" xfId="0" applyNumberFormat="1" applyFont="1" applyFill="1" applyBorder="1" applyAlignment="1">
      <alignment horizontal="center"/>
    </xf>
    <xf numFmtId="166" fontId="33" fillId="25" borderId="0" xfId="51" applyNumberFormat="1" applyFont="1" applyFill="1" applyBorder="1" applyAlignment="1" applyProtection="1">
      <alignment horizontal="center" vertical="center"/>
      <protection/>
    </xf>
    <xf numFmtId="164" fontId="5" fillId="25" borderId="0" xfId="51" applyNumberFormat="1" applyFont="1" applyFill="1" applyBorder="1" applyAlignment="1" applyProtection="1">
      <alignment horizontal="center" vertical="center"/>
      <protection/>
    </xf>
    <xf numFmtId="164" fontId="33" fillId="25" borderId="0" xfId="51" applyNumberFormat="1" applyFont="1" applyFill="1" applyBorder="1" applyAlignment="1" applyProtection="1">
      <alignment horizontal="center" vertical="center"/>
      <protection locked="0"/>
    </xf>
    <xf numFmtId="165" fontId="35" fillId="25" borderId="0" xfId="40" applyNumberFormat="1" applyFont="1" applyFill="1" applyBorder="1" applyAlignment="1" applyProtection="1">
      <alignment horizontal="right" vertical="center"/>
      <protection/>
    </xf>
    <xf numFmtId="164" fontId="15" fillId="25" borderId="18" xfId="51" applyNumberFormat="1" applyFont="1" applyFill="1" applyBorder="1" applyAlignment="1" applyProtection="1">
      <alignment horizontal="center" vertical="center"/>
      <protection/>
    </xf>
    <xf numFmtId="164" fontId="15" fillId="25" borderId="25" xfId="51" applyNumberFormat="1" applyFont="1" applyFill="1" applyBorder="1" applyAlignment="1" applyProtection="1">
      <alignment horizontal="center" vertical="center"/>
      <protection locked="0"/>
    </xf>
    <xf numFmtId="164" fontId="15" fillId="25" borderId="20" xfId="51" applyNumberFormat="1" applyFont="1" applyFill="1" applyBorder="1" applyAlignment="1" applyProtection="1">
      <alignment horizontal="center" vertical="center"/>
      <protection/>
    </xf>
    <xf numFmtId="164" fontId="15" fillId="25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166" fontId="15" fillId="25" borderId="18" xfId="51" applyNumberFormat="1" applyFont="1" applyFill="1" applyBorder="1" applyAlignment="1" applyProtection="1">
      <alignment horizontal="center"/>
      <protection/>
    </xf>
    <xf numFmtId="4" fontId="37" fillId="25" borderId="18" xfId="51" applyNumberFormat="1" applyFont="1" applyFill="1" applyBorder="1" applyAlignment="1" applyProtection="1">
      <alignment horizontal="center"/>
      <protection/>
    </xf>
    <xf numFmtId="4" fontId="15" fillId="25" borderId="25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42" fontId="15" fillId="0" borderId="29" xfId="0" applyNumberFormat="1" applyFont="1" applyFill="1" applyBorder="1" applyAlignment="1">
      <alignment/>
    </xf>
    <xf numFmtId="166" fontId="15" fillId="25" borderId="20" xfId="51" applyNumberFormat="1" applyFont="1" applyFill="1" applyBorder="1" applyAlignment="1" applyProtection="1">
      <alignment horizontal="center"/>
      <protection/>
    </xf>
    <xf numFmtId="4" fontId="37" fillId="25" borderId="20" xfId="51" applyNumberFormat="1" applyFont="1" applyFill="1" applyBorder="1" applyAlignment="1" applyProtection="1">
      <alignment horizontal="center"/>
      <protection/>
    </xf>
    <xf numFmtId="4" fontId="15" fillId="25" borderId="26" xfId="51" applyNumberFormat="1" applyFont="1" applyFill="1" applyBorder="1" applyAlignment="1" applyProtection="1">
      <alignment horizontal="center"/>
      <protection locked="0"/>
    </xf>
    <xf numFmtId="42" fontId="15" fillId="0" borderId="30" xfId="0" applyNumberFormat="1" applyFont="1" applyFill="1" applyBorder="1" applyAlignment="1">
      <alignment/>
    </xf>
    <xf numFmtId="4" fontId="37" fillId="25" borderId="31" xfId="51" applyNumberFormat="1" applyFont="1" applyFill="1" applyBorder="1" applyAlignment="1" applyProtection="1">
      <alignment horizontal="center"/>
      <protection/>
    </xf>
    <xf numFmtId="4" fontId="15" fillId="25" borderId="32" xfId="51" applyNumberFormat="1" applyFont="1" applyFill="1" applyBorder="1" applyAlignment="1" applyProtection="1">
      <alignment horizontal="center"/>
      <protection locked="0"/>
    </xf>
    <xf numFmtId="42" fontId="15" fillId="0" borderId="33" xfId="0" applyNumberFormat="1" applyFont="1" applyFill="1" applyBorder="1" applyAlignment="1">
      <alignment/>
    </xf>
    <xf numFmtId="166" fontId="15" fillId="25" borderId="22" xfId="51" applyNumberFormat="1" applyFont="1" applyFill="1" applyBorder="1" applyAlignment="1" applyProtection="1">
      <alignment horizontal="center"/>
      <protection/>
    </xf>
    <xf numFmtId="4" fontId="37" fillId="25" borderId="22" xfId="51" applyNumberFormat="1" applyFont="1" applyFill="1" applyBorder="1" applyAlignment="1" applyProtection="1">
      <alignment horizontal="center"/>
      <protection/>
    </xf>
    <xf numFmtId="4" fontId="15" fillId="25" borderId="34" xfId="51" applyNumberFormat="1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166" fontId="15" fillId="25" borderId="28" xfId="51" applyNumberFormat="1" applyFont="1" applyFill="1" applyBorder="1" applyAlignment="1" applyProtection="1">
      <alignment horizontal="left" wrapText="1"/>
      <protection/>
    </xf>
    <xf numFmtId="164" fontId="15" fillId="25" borderId="18" xfId="51" applyNumberFormat="1" applyFont="1" applyFill="1" applyBorder="1" applyAlignment="1" applyProtection="1">
      <alignment horizontal="center"/>
      <protection/>
    </xf>
    <xf numFmtId="164" fontId="15" fillId="25" borderId="25" xfId="51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166" fontId="15" fillId="25" borderId="29" xfId="51" applyNumberFormat="1" applyFont="1" applyFill="1" applyBorder="1" applyAlignment="1" applyProtection="1">
      <alignment horizontal="left" wrapText="1"/>
      <protection/>
    </xf>
    <xf numFmtId="164" fontId="15" fillId="25" borderId="20" xfId="51" applyNumberFormat="1" applyFont="1" applyFill="1" applyBorder="1" applyAlignment="1" applyProtection="1">
      <alignment horizontal="center"/>
      <protection/>
    </xf>
    <xf numFmtId="164" fontId="15" fillId="25" borderId="26" xfId="51" applyNumberFormat="1" applyFont="1" applyFill="1" applyBorder="1" applyAlignment="1" applyProtection="1">
      <alignment horizontal="center"/>
      <protection locked="0"/>
    </xf>
    <xf numFmtId="166" fontId="15" fillId="25" borderId="28" xfId="51" applyNumberFormat="1" applyFont="1" applyFill="1" applyBorder="1" applyAlignment="1" applyProtection="1">
      <alignment horizontal="left" wrapText="1" indent="1"/>
      <protection/>
    </xf>
    <xf numFmtId="166" fontId="15" fillId="25" borderId="29" xfId="51" applyNumberFormat="1" applyFont="1" applyFill="1" applyBorder="1" applyAlignment="1" applyProtection="1">
      <alignment horizontal="left" wrapText="1" indent="1"/>
      <protection/>
    </xf>
    <xf numFmtId="0" fontId="0" fillId="0" borderId="0" xfId="0" applyFont="1" applyAlignment="1">
      <alignment horizontal="center" vertical="center"/>
    </xf>
    <xf numFmtId="164" fontId="15" fillId="25" borderId="13" xfId="51" applyNumberFormat="1" applyFont="1" applyFill="1" applyBorder="1" applyAlignment="1" applyProtection="1">
      <alignment horizontal="center" vertical="center"/>
      <protection/>
    </xf>
    <xf numFmtId="2" fontId="40" fillId="0" borderId="0" xfId="0" applyNumberFormat="1" applyFont="1" applyAlignment="1">
      <alignment/>
    </xf>
    <xf numFmtId="170" fontId="41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166" fontId="5" fillId="25" borderId="0" xfId="51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center"/>
    </xf>
    <xf numFmtId="166" fontId="15" fillId="25" borderId="33" xfId="51" applyNumberFormat="1" applyFont="1" applyFill="1" applyBorder="1" applyAlignment="1" applyProtection="1">
      <alignment horizontal="left" wrapText="1" indent="1"/>
      <protection/>
    </xf>
    <xf numFmtId="164" fontId="15" fillId="25" borderId="22" xfId="51" applyNumberFormat="1" applyFont="1" applyFill="1" applyBorder="1" applyAlignment="1" applyProtection="1">
      <alignment horizontal="center"/>
      <protection/>
    </xf>
    <xf numFmtId="164" fontId="15" fillId="25" borderId="34" xfId="51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164" fontId="15" fillId="25" borderId="16" xfId="51" applyNumberFormat="1" applyFont="1" applyFill="1" applyBorder="1" applyAlignment="1" applyProtection="1">
      <alignment horizontal="center" vertical="center"/>
      <protection/>
    </xf>
    <xf numFmtId="164" fontId="15" fillId="25" borderId="17" xfId="51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 indent="1"/>
    </xf>
    <xf numFmtId="164" fontId="15" fillId="25" borderId="37" xfId="51" applyNumberFormat="1" applyFont="1" applyFill="1" applyBorder="1" applyAlignment="1" applyProtection="1">
      <alignment horizontal="center" vertical="center"/>
      <protection locked="0"/>
    </xf>
    <xf numFmtId="166" fontId="5" fillId="25" borderId="38" xfId="51" applyNumberFormat="1" applyFont="1" applyFill="1" applyBorder="1" applyAlignment="1" applyProtection="1">
      <alignment horizontal="left" vertical="center" wrapText="1"/>
      <protection/>
    </xf>
    <xf numFmtId="166" fontId="15" fillId="25" borderId="39" xfId="51" applyNumberFormat="1" applyFont="1" applyFill="1" applyBorder="1" applyAlignment="1" applyProtection="1">
      <alignment horizontal="center" vertical="center"/>
      <protection/>
    </xf>
    <xf numFmtId="164" fontId="15" fillId="25" borderId="39" xfId="51" applyNumberFormat="1" applyFont="1" applyFill="1" applyBorder="1" applyAlignment="1" applyProtection="1">
      <alignment horizontal="center" vertical="center"/>
      <protection/>
    </xf>
    <xf numFmtId="164" fontId="15" fillId="25" borderId="39" xfId="51" applyNumberFormat="1" applyFont="1" applyFill="1" applyBorder="1" applyAlignment="1" applyProtection="1">
      <alignment horizontal="center" vertical="center"/>
      <protection locked="0"/>
    </xf>
    <xf numFmtId="166" fontId="15" fillId="25" borderId="0" xfId="51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vertical="center"/>
    </xf>
    <xf numFmtId="4" fontId="4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3" fontId="0" fillId="0" borderId="35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64" fontId="15" fillId="25" borderId="17" xfId="51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44" fillId="0" borderId="19" xfId="0" applyNumberFormat="1" applyFont="1" applyFill="1" applyBorder="1" applyAlignment="1" applyProtection="1">
      <alignment horizontal="center"/>
      <protection/>
    </xf>
    <xf numFmtId="0" fontId="44" fillId="0" borderId="29" xfId="0" applyFont="1" applyBorder="1" applyAlignment="1">
      <alignment/>
    </xf>
    <xf numFmtId="0" fontId="45" fillId="0" borderId="19" xfId="0" applyNumberFormat="1" applyFont="1" applyFill="1" applyBorder="1" applyAlignment="1" applyProtection="1">
      <alignment horizontal="center"/>
      <protection/>
    </xf>
    <xf numFmtId="0" fontId="44" fillId="0" borderId="20" xfId="0" applyFont="1" applyBorder="1" applyAlignment="1">
      <alignment horizontal="center"/>
    </xf>
    <xf numFmtId="171" fontId="44" fillId="0" borderId="20" xfId="34" applyNumberFormat="1" applyFont="1" applyBorder="1" applyAlignment="1">
      <alignment horizontal="center"/>
    </xf>
    <xf numFmtId="171" fontId="44" fillId="0" borderId="4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45" fillId="0" borderId="21" xfId="0" applyNumberFormat="1" applyFont="1" applyFill="1" applyBorder="1" applyAlignment="1" applyProtection="1">
      <alignment horizontal="center"/>
      <protection/>
    </xf>
    <xf numFmtId="0" fontId="44" fillId="0" borderId="33" xfId="0" applyFont="1" applyBorder="1" applyAlignment="1">
      <alignment/>
    </xf>
    <xf numFmtId="0" fontId="44" fillId="0" borderId="22" xfId="0" applyFont="1" applyBorder="1" applyAlignment="1">
      <alignment horizontal="center"/>
    </xf>
    <xf numFmtId="171" fontId="44" fillId="0" borderId="22" xfId="34" applyNumberFormat="1" applyFont="1" applyBorder="1" applyAlignment="1">
      <alignment horizontal="center"/>
    </xf>
    <xf numFmtId="171" fontId="44" fillId="0" borderId="41" xfId="0" applyNumberFormat="1" applyFont="1" applyBorder="1" applyAlignment="1">
      <alignment horizontal="center"/>
    </xf>
    <xf numFmtId="166" fontId="15" fillId="25" borderId="35" xfId="51" applyNumberFormat="1" applyFont="1" applyFill="1" applyBorder="1" applyAlignment="1" applyProtection="1">
      <alignment horizontal="left" wrapText="1"/>
      <protection/>
    </xf>
    <xf numFmtId="2" fontId="4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166" fontId="15" fillId="25" borderId="24" xfId="51" applyNumberFormat="1" applyFont="1" applyFill="1" applyBorder="1" applyAlignment="1" applyProtection="1">
      <alignment horizontal="left" wrapText="1"/>
      <protection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wrapText="1"/>
    </xf>
    <xf numFmtId="164" fontId="15" fillId="0" borderId="42" xfId="51" applyNumberFormat="1" applyFont="1" applyFill="1" applyBorder="1" applyAlignment="1" applyProtection="1">
      <alignment horizontal="center" vertical="center"/>
      <protection/>
    </xf>
    <xf numFmtId="166" fontId="15" fillId="25" borderId="19" xfId="51" applyNumberFormat="1" applyFont="1" applyFill="1" applyBorder="1" applyAlignment="1" applyProtection="1">
      <alignment horizontal="left" wrapText="1"/>
      <protection/>
    </xf>
    <xf numFmtId="0" fontId="0" fillId="0" borderId="43" xfId="0" applyFont="1" applyBorder="1" applyAlignment="1">
      <alignment horizontal="center"/>
    </xf>
    <xf numFmtId="166" fontId="15" fillId="25" borderId="43" xfId="51" applyNumberFormat="1" applyFont="1" applyFill="1" applyBorder="1" applyAlignment="1" applyProtection="1">
      <alignment horizontal="left" wrapText="1"/>
      <protection/>
    </xf>
    <xf numFmtId="166" fontId="15" fillId="25" borderId="16" xfId="51" applyNumberFormat="1" applyFont="1" applyFill="1" applyBorder="1" applyAlignment="1" applyProtection="1">
      <alignment horizontal="center"/>
      <protection/>
    </xf>
    <xf numFmtId="164" fontId="15" fillId="25" borderId="16" xfId="51" applyNumberFormat="1" applyFont="1" applyFill="1" applyBorder="1" applyAlignment="1" applyProtection="1">
      <alignment horizontal="center"/>
      <protection/>
    </xf>
    <xf numFmtId="164" fontId="15" fillId="25" borderId="31" xfId="51" applyNumberFormat="1" applyFont="1" applyFill="1" applyBorder="1" applyAlignment="1" applyProtection="1">
      <alignment horizontal="center" vertical="center"/>
      <protection/>
    </xf>
    <xf numFmtId="164" fontId="15" fillId="25" borderId="32" xfId="51" applyNumberFormat="1" applyFont="1" applyFill="1" applyBorder="1" applyAlignment="1" applyProtection="1">
      <alignment horizontal="center" vertical="center"/>
      <protection locked="0"/>
    </xf>
    <xf numFmtId="164" fontId="15" fillId="25" borderId="0" xfId="51" applyNumberFormat="1" applyFont="1" applyFill="1" applyBorder="1" applyAlignment="1" applyProtection="1">
      <alignment horizontal="center" vertical="center"/>
      <protection/>
    </xf>
    <xf numFmtId="164" fontId="15" fillId="25" borderId="0" xfId="51" applyNumberFormat="1" applyFont="1" applyFill="1" applyBorder="1" applyAlignment="1" applyProtection="1">
      <alignment horizontal="center" vertical="center"/>
      <protection locked="0"/>
    </xf>
    <xf numFmtId="165" fontId="38" fillId="25" borderId="0" xfId="40" applyNumberFormat="1" applyFont="1" applyFill="1" applyBorder="1" applyAlignment="1" applyProtection="1">
      <alignment horizontal="center" vertical="center"/>
      <protection/>
    </xf>
    <xf numFmtId="164" fontId="15" fillId="25" borderId="31" xfId="51" applyNumberFormat="1" applyFont="1" applyFill="1" applyBorder="1" applyAlignment="1" applyProtection="1">
      <alignment horizontal="center"/>
      <protection/>
    </xf>
    <xf numFmtId="164" fontId="15" fillId="25" borderId="32" xfId="51" applyNumberFormat="1" applyFont="1" applyFill="1" applyBorder="1" applyAlignment="1" applyProtection="1">
      <alignment horizontal="center"/>
      <protection locked="0"/>
    </xf>
    <xf numFmtId="164" fontId="15" fillId="25" borderId="14" xfId="51" applyNumberFormat="1" applyFont="1" applyFill="1" applyBorder="1" applyAlignment="1" applyProtection="1">
      <alignment horizontal="center" vertical="center"/>
      <protection locked="0"/>
    </xf>
    <xf numFmtId="166" fontId="15" fillId="25" borderId="21" xfId="51" applyNumberFormat="1" applyFont="1" applyFill="1" applyBorder="1" applyAlignment="1" applyProtection="1">
      <alignment horizontal="left" wrapText="1"/>
      <protection/>
    </xf>
    <xf numFmtId="170" fontId="41" fillId="24" borderId="0" xfId="0" applyNumberFormat="1" applyFont="1" applyFill="1" applyAlignment="1">
      <alignment horizontal="center"/>
    </xf>
    <xf numFmtId="0" fontId="0" fillId="0" borderId="35" xfId="0" applyBorder="1" applyAlignment="1">
      <alignment/>
    </xf>
    <xf numFmtId="164" fontId="15" fillId="25" borderId="40" xfId="51" applyNumberFormat="1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Border="1" applyAlignment="1">
      <alignment horizontal="center"/>
    </xf>
    <xf numFmtId="42" fontId="15" fillId="0" borderId="19" xfId="0" applyNumberFormat="1" applyFont="1" applyFill="1" applyBorder="1" applyAlignment="1">
      <alignment horizontal="center"/>
    </xf>
    <xf numFmtId="166" fontId="15" fillId="0" borderId="20" xfId="51" applyNumberFormat="1" applyFont="1" applyFill="1" applyBorder="1" applyAlignment="1" applyProtection="1">
      <alignment horizontal="center" vertical="center"/>
      <protection/>
    </xf>
    <xf numFmtId="164" fontId="15" fillId="0" borderId="20" xfId="51" applyNumberFormat="1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>
      <alignment horizontal="center"/>
    </xf>
    <xf numFmtId="164" fontId="15" fillId="25" borderId="22" xfId="51" applyNumberFormat="1" applyFont="1" applyFill="1" applyBorder="1" applyAlignment="1" applyProtection="1">
      <alignment horizontal="center" vertical="center"/>
      <protection/>
    </xf>
    <xf numFmtId="164" fontId="15" fillId="25" borderId="34" xfId="51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wrapText="1"/>
    </xf>
    <xf numFmtId="164" fontId="15" fillId="25" borderId="40" xfId="51" applyNumberFormat="1" applyFont="1" applyFill="1" applyBorder="1" applyAlignment="1" applyProtection="1">
      <alignment horizontal="center"/>
      <protection locked="0"/>
    </xf>
    <xf numFmtId="42" fontId="15" fillId="0" borderId="19" xfId="0" applyNumberFormat="1" applyFont="1" applyFill="1" applyBorder="1" applyAlignment="1">
      <alignment/>
    </xf>
    <xf numFmtId="166" fontId="15" fillId="0" borderId="20" xfId="51" applyNumberFormat="1" applyFont="1" applyFill="1" applyBorder="1" applyAlignment="1" applyProtection="1">
      <alignment horizontal="center"/>
      <protection/>
    </xf>
    <xf numFmtId="164" fontId="15" fillId="0" borderId="20" xfId="51" applyNumberFormat="1" applyFont="1" applyFill="1" applyBorder="1" applyAlignment="1" applyProtection="1">
      <alignment horizontal="center"/>
      <protection/>
    </xf>
    <xf numFmtId="0" fontId="15" fillId="0" borderId="21" xfId="0" applyFont="1" applyBorder="1" applyAlignment="1">
      <alignment/>
    </xf>
    <xf numFmtId="0" fontId="46" fillId="0" borderId="0" xfId="0" applyFont="1" applyAlignment="1">
      <alignment/>
    </xf>
    <xf numFmtId="0" fontId="0" fillId="0" borderId="35" xfId="0" applyBorder="1" applyAlignment="1">
      <alignment/>
    </xf>
    <xf numFmtId="164" fontId="15" fillId="25" borderId="27" xfId="51" applyNumberFormat="1" applyFont="1" applyFill="1" applyBorder="1" applyAlignment="1" applyProtection="1">
      <alignment horizontal="center"/>
      <protection locked="0"/>
    </xf>
    <xf numFmtId="0" fontId="44" fillId="0" borderId="0" xfId="52" applyFont="1" applyBorder="1" applyAlignment="1">
      <alignment/>
      <protection/>
    </xf>
    <xf numFmtId="166" fontId="27" fillId="17" borderId="0" xfId="51" applyNumberFormat="1" applyFont="1" applyFill="1" applyBorder="1" applyAlignment="1" applyProtection="1">
      <alignment horizontal="left" vertical="center" wrapText="1"/>
      <protection/>
    </xf>
    <xf numFmtId="166" fontId="15" fillId="17" borderId="0" xfId="51" applyNumberFormat="1" applyFont="1" applyFill="1" applyBorder="1" applyAlignment="1" applyProtection="1">
      <alignment horizontal="center" vertical="center"/>
      <protection/>
    </xf>
    <xf numFmtId="164" fontId="15" fillId="17" borderId="0" xfId="51" applyNumberFormat="1" applyFont="1" applyFill="1" applyBorder="1" applyAlignment="1" applyProtection="1">
      <alignment horizontal="center" vertical="center"/>
      <protection/>
    </xf>
    <xf numFmtId="164" fontId="15" fillId="17" borderId="0" xfId="51" applyNumberFormat="1" applyFont="1" applyFill="1" applyBorder="1" applyAlignment="1" applyProtection="1">
      <alignment horizontal="center" vertical="center"/>
      <protection locked="0"/>
    </xf>
    <xf numFmtId="165" fontId="38" fillId="17" borderId="0" xfId="4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64" fontId="33" fillId="25" borderId="0" xfId="51" applyNumberFormat="1" applyFont="1" applyFill="1" applyBorder="1" applyAlignment="1" applyProtection="1">
      <alignment horizontal="center" vertical="center"/>
      <protection/>
    </xf>
    <xf numFmtId="165" fontId="35" fillId="25" borderId="0" xfId="4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/>
    </xf>
    <xf numFmtId="166" fontId="5" fillId="25" borderId="13" xfId="51" applyNumberFormat="1" applyFont="1" applyFill="1" applyBorder="1" applyAlignment="1" applyProtection="1">
      <alignment horizontal="center" vertical="center"/>
      <protection/>
    </xf>
    <xf numFmtId="164" fontId="5" fillId="25" borderId="13" xfId="51" applyNumberFormat="1" applyFont="1" applyFill="1" applyBorder="1" applyAlignment="1" applyProtection="1">
      <alignment horizontal="center" vertical="center"/>
      <protection/>
    </xf>
    <xf numFmtId="164" fontId="5" fillId="25" borderId="13" xfId="51" applyNumberFormat="1" applyFont="1" applyFill="1" applyBorder="1" applyAlignment="1" applyProtection="1">
      <alignment horizontal="center" vertical="center"/>
      <protection locked="0"/>
    </xf>
    <xf numFmtId="164" fontId="15" fillId="25" borderId="27" xfId="5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" fontId="15" fillId="25" borderId="22" xfId="51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36" xfId="0" applyFill="1" applyBorder="1" applyAlignment="1">
      <alignment/>
    </xf>
    <xf numFmtId="164" fontId="15" fillId="25" borderId="44" xfId="51" applyNumberFormat="1" applyFont="1" applyFill="1" applyBorder="1" applyAlignment="1" applyProtection="1">
      <alignment horizontal="center" vertical="center"/>
      <protection/>
    </xf>
    <xf numFmtId="164" fontId="15" fillId="25" borderId="45" xfId="51" applyNumberFormat="1" applyFont="1" applyFill="1" applyBorder="1" applyAlignment="1" applyProtection="1">
      <alignment horizontal="center" vertical="center"/>
      <protection locked="0"/>
    </xf>
    <xf numFmtId="166" fontId="5" fillId="25" borderId="0" xfId="51" applyNumberFormat="1" applyFont="1" applyFill="1" applyBorder="1" applyAlignment="1" applyProtection="1">
      <alignment horizontal="center" vertical="center"/>
      <protection/>
    </xf>
    <xf numFmtId="164" fontId="5" fillId="25" borderId="0" xfId="51" applyNumberFormat="1" applyFont="1" applyFill="1" applyBorder="1" applyAlignment="1" applyProtection="1">
      <alignment horizontal="center" vertical="center"/>
      <protection locked="0"/>
    </xf>
    <xf numFmtId="164" fontId="15" fillId="0" borderId="25" xfId="51" applyNumberFormat="1" applyFont="1" applyFill="1" applyBorder="1" applyAlignment="1" applyProtection="1">
      <alignment horizontal="center" vertical="center"/>
      <protection locked="0"/>
    </xf>
    <xf numFmtId="164" fontId="15" fillId="0" borderId="26" xfId="51" applyNumberFormat="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wrapText="1"/>
    </xf>
    <xf numFmtId="164" fontId="15" fillId="0" borderId="25" xfId="51" applyNumberFormat="1" applyFont="1" applyFill="1" applyBorder="1" applyAlignment="1" applyProtection="1">
      <alignment horizontal="center"/>
      <protection locked="0"/>
    </xf>
    <xf numFmtId="164" fontId="15" fillId="0" borderId="26" xfId="51" applyNumberFormat="1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>
      <alignment horizontal="center"/>
    </xf>
    <xf numFmtId="166" fontId="15" fillId="0" borderId="35" xfId="51" applyNumberFormat="1" applyFont="1" applyFill="1" applyBorder="1" applyAlignment="1" applyProtection="1">
      <alignment horizontal="left" wrapText="1"/>
      <protection/>
    </xf>
    <xf numFmtId="0" fontId="0" fillId="0" borderId="19" xfId="0" applyFill="1" applyBorder="1" applyAlignment="1">
      <alignment horizontal="center"/>
    </xf>
    <xf numFmtId="166" fontId="15" fillId="0" borderId="19" xfId="51" applyNumberFormat="1" applyFont="1" applyFill="1" applyBorder="1" applyAlignment="1" applyProtection="1">
      <alignment horizontal="left" wrapText="1"/>
      <protection/>
    </xf>
    <xf numFmtId="166" fontId="15" fillId="0" borderId="18" xfId="51" applyNumberFormat="1" applyFont="1" applyFill="1" applyBorder="1" applyAlignment="1" applyProtection="1">
      <alignment horizontal="center" vertical="center"/>
      <protection/>
    </xf>
    <xf numFmtId="164" fontId="15" fillId="0" borderId="18" xfId="51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/>
    </xf>
    <xf numFmtId="165" fontId="5" fillId="25" borderId="0" xfId="40" applyNumberFormat="1" applyFont="1" applyFill="1" applyBorder="1" applyAlignment="1" applyProtection="1">
      <alignment horizontal="center" vertical="center"/>
      <protection/>
    </xf>
    <xf numFmtId="0" fontId="0" fillId="0" borderId="43" xfId="0" applyFill="1" applyBorder="1" applyAlignment="1">
      <alignment horizontal="center"/>
    </xf>
    <xf numFmtId="0" fontId="49" fillId="0" borderId="29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164" fontId="15" fillId="25" borderId="46" xfId="51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>
      <alignment/>
    </xf>
    <xf numFmtId="4" fontId="15" fillId="25" borderId="22" xfId="51" applyNumberFormat="1" applyFont="1" applyFill="1" applyBorder="1" applyAlignment="1" applyProtection="1">
      <alignment horizontal="center"/>
      <protection/>
    </xf>
    <xf numFmtId="166" fontId="15" fillId="0" borderId="31" xfId="51" applyNumberFormat="1" applyFont="1" applyFill="1" applyBorder="1" applyAlignment="1" applyProtection="1">
      <alignment horizontal="center" vertical="center"/>
      <protection/>
    </xf>
    <xf numFmtId="164" fontId="15" fillId="0" borderId="31" xfId="51" applyNumberFormat="1" applyFont="1" applyFill="1" applyBorder="1" applyAlignment="1" applyProtection="1">
      <alignment horizontal="center" vertical="center"/>
      <protection/>
    </xf>
    <xf numFmtId="164" fontId="15" fillId="0" borderId="32" xfId="51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0" fontId="49" fillId="0" borderId="29" xfId="0" applyFont="1" applyFill="1" applyBorder="1" applyAlignment="1">
      <alignment/>
    </xf>
    <xf numFmtId="0" fontId="49" fillId="0" borderId="20" xfId="0" applyFont="1" applyFill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165" fontId="37" fillId="25" borderId="0" xfId="40" applyNumberFormat="1" applyFont="1" applyFill="1" applyBorder="1" applyAlignment="1" applyProtection="1">
      <alignment horizontal="center" vertical="center"/>
      <protection/>
    </xf>
    <xf numFmtId="166" fontId="15" fillId="25" borderId="19" xfId="51" applyNumberFormat="1" applyFont="1" applyFill="1" applyBorder="1" applyAlignment="1" applyProtection="1">
      <alignment horizontal="left" vertical="center" wrapText="1"/>
      <protection/>
    </xf>
    <xf numFmtId="166" fontId="15" fillId="25" borderId="21" xfId="51" applyNumberFormat="1" applyFont="1" applyFill="1" applyBorder="1" applyAlignment="1" applyProtection="1">
      <alignment horizontal="left" vertical="center" wrapText="1"/>
      <protection/>
    </xf>
    <xf numFmtId="164" fontId="15" fillId="25" borderId="21" xfId="51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0" fillId="17" borderId="47" xfId="0" applyNumberFormat="1" applyFill="1" applyBorder="1" applyAlignment="1">
      <alignment/>
    </xf>
    <xf numFmtId="0" fontId="27" fillId="17" borderId="36" xfId="51" applyNumberFormat="1" applyFont="1" applyFill="1" applyBorder="1" applyAlignment="1" applyProtection="1">
      <alignment horizontal="left" vertical="center" indent="1"/>
      <protection/>
    </xf>
    <xf numFmtId="0" fontId="0" fillId="17" borderId="36" xfId="0" applyFill="1" applyBorder="1" applyAlignment="1">
      <alignment/>
    </xf>
    <xf numFmtId="0" fontId="51" fillId="17" borderId="36" xfId="0" applyFont="1" applyFill="1" applyBorder="1" applyAlignment="1">
      <alignment/>
    </xf>
    <xf numFmtId="0" fontId="46" fillId="17" borderId="36" xfId="0" applyFont="1" applyFill="1" applyBorder="1" applyAlignment="1">
      <alignment/>
    </xf>
    <xf numFmtId="49" fontId="41" fillId="17" borderId="48" xfId="0" applyNumberFormat="1" applyFont="1" applyFill="1" applyBorder="1" applyAlignment="1">
      <alignment horizontal="center"/>
    </xf>
    <xf numFmtId="0" fontId="16" fillId="17" borderId="49" xfId="51" applyNumberFormat="1" applyFont="1" applyFill="1" applyBorder="1" applyAlignment="1" applyProtection="1">
      <alignment horizontal="left" vertical="center"/>
      <protection/>
    </xf>
    <xf numFmtId="0" fontId="16" fillId="17" borderId="23" xfId="51" applyNumberFormat="1" applyFont="1" applyFill="1" applyBorder="1" applyAlignment="1" applyProtection="1">
      <alignment horizontal="left" vertical="center"/>
      <protection/>
    </xf>
    <xf numFmtId="0" fontId="30" fillId="24" borderId="50" xfId="51" applyNumberFormat="1" applyFont="1" applyFill="1" applyBorder="1" applyAlignment="1" applyProtection="1">
      <alignment horizontal="center" vertical="center" wrapText="1"/>
      <protection/>
    </xf>
    <xf numFmtId="0" fontId="30" fillId="24" borderId="51" xfId="51" applyNumberFormat="1" applyFont="1" applyFill="1" applyBorder="1" applyAlignment="1" applyProtection="1">
      <alignment horizontal="center" vertical="center" wrapText="1"/>
      <protection/>
    </xf>
    <xf numFmtId="0" fontId="30" fillId="24" borderId="52" xfId="51" applyNumberFormat="1" applyFont="1" applyFill="1" applyBorder="1" applyAlignment="1" applyProtection="1">
      <alignment horizontal="center" vertical="center" wrapText="1"/>
      <protection/>
    </xf>
    <xf numFmtId="165" fontId="37" fillId="25" borderId="0" xfId="40" applyNumberFormat="1" applyFont="1" applyFill="1" applyBorder="1" applyAlignment="1" applyProtection="1">
      <alignment horizontal="center"/>
      <protection/>
    </xf>
    <xf numFmtId="165" fontId="37" fillId="0" borderId="0" xfId="40" applyNumberFormat="1" applyFont="1" applyFill="1" applyBorder="1" applyAlignment="1" applyProtection="1">
      <alignment horizontal="center" vertical="center"/>
      <protection/>
    </xf>
    <xf numFmtId="165" fontId="37" fillId="0" borderId="0" xfId="40" applyNumberFormat="1" applyFont="1" applyFill="1" applyBorder="1" applyAlignment="1" applyProtection="1">
      <alignment horizontal="center"/>
      <protection/>
    </xf>
    <xf numFmtId="0" fontId="16" fillId="0" borderId="53" xfId="53" applyFont="1" applyBorder="1" applyAlignment="1">
      <alignment horizontal="left" vertical="center"/>
      <protection/>
    </xf>
    <xf numFmtId="0" fontId="16" fillId="0" borderId="54" xfId="53" applyBorder="1" applyAlignment="1">
      <alignment horizontal="left" vertical="center"/>
      <protection/>
    </xf>
    <xf numFmtId="0" fontId="16" fillId="0" borderId="8" xfId="53" applyBorder="1" applyAlignment="1">
      <alignment horizontal="left" vertical="center"/>
      <protection/>
    </xf>
    <xf numFmtId="0" fontId="16" fillId="0" borderId="55" xfId="53" applyBorder="1" applyAlignment="1">
      <alignment horizontal="left" vertical="center"/>
      <protection/>
    </xf>
    <xf numFmtId="0" fontId="16" fillId="0" borderId="8" xfId="53" applyBorder="1" applyAlignment="1">
      <alignment horizontal="left" vertical="center" indent="1"/>
      <protection/>
    </xf>
    <xf numFmtId="0" fontId="52" fillId="0" borderId="8" xfId="53" applyFont="1" applyBorder="1" applyAlignment="1">
      <alignment horizontal="left" vertical="center" indent="1"/>
      <protection/>
    </xf>
    <xf numFmtId="0" fontId="53" fillId="0" borderId="8" xfId="53" applyFont="1" applyBorder="1" applyAlignment="1">
      <alignment horizontal="left" vertical="center" indent="1"/>
      <protection/>
    </xf>
    <xf numFmtId="0" fontId="16" fillId="0" borderId="8" xfId="53" applyFont="1" applyBorder="1" applyAlignment="1">
      <alignment horizontal="left" vertical="center" indent="1"/>
      <protection/>
    </xf>
    <xf numFmtId="0" fontId="16" fillId="0" borderId="56" xfId="53" applyBorder="1" applyAlignment="1">
      <alignment horizontal="left" vertical="center" indent="1"/>
      <protection/>
    </xf>
    <xf numFmtId="0" fontId="16" fillId="0" borderId="57" xfId="53" applyBorder="1" applyAlignment="1">
      <alignment horizontal="left" vertical="center" indent="1"/>
      <protection/>
    </xf>
    <xf numFmtId="0" fontId="16" fillId="0" borderId="48" xfId="53" applyBorder="1" applyAlignment="1">
      <alignment horizontal="left" vertical="center"/>
      <protection/>
    </xf>
    <xf numFmtId="0" fontId="16" fillId="0" borderId="58" xfId="53" applyBorder="1" applyAlignment="1">
      <alignment horizontal="left" vertical="center" indent="1"/>
      <protection/>
    </xf>
    <xf numFmtId="0" fontId="0" fillId="0" borderId="59" xfId="0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16" fillId="0" borderId="2" xfId="53" applyBorder="1" applyAlignment="1">
      <alignment horizontal="left" vertical="center" indent="1"/>
      <protection/>
    </xf>
    <xf numFmtId="0" fontId="32" fillId="0" borderId="56" xfId="0" applyFont="1" applyBorder="1" applyAlignment="1">
      <alignment horizontal="center"/>
    </xf>
    <xf numFmtId="0" fontId="16" fillId="0" borderId="38" xfId="53" applyBorder="1" applyAlignment="1">
      <alignment horizontal="left" vertical="center" indent="1"/>
      <protection/>
    </xf>
    <xf numFmtId="179" fontId="36" fillId="0" borderId="56" xfId="40" applyNumberFormat="1" applyFont="1" applyBorder="1" applyAlignment="1">
      <alignment vertical="center"/>
    </xf>
    <xf numFmtId="0" fontId="32" fillId="0" borderId="55" xfId="0" applyFont="1" applyBorder="1" applyAlignment="1">
      <alignment horizontal="center"/>
    </xf>
    <xf numFmtId="179" fontId="15" fillId="0" borderId="56" xfId="40" applyNumberFormat="1" applyFont="1" applyBorder="1" applyAlignment="1">
      <alignment vertical="center"/>
    </xf>
    <xf numFmtId="0" fontId="32" fillId="0" borderId="55" xfId="0" applyFont="1" applyFill="1" applyBorder="1" applyAlignment="1">
      <alignment horizontal="center"/>
    </xf>
    <xf numFmtId="179" fontId="5" fillId="0" borderId="56" xfId="40" applyNumberFormat="1" applyFont="1" applyBorder="1" applyAlignment="1">
      <alignment vertical="center"/>
    </xf>
    <xf numFmtId="0" fontId="32" fillId="0" borderId="38" xfId="0" applyFont="1" applyBorder="1" applyAlignment="1">
      <alignment horizontal="center"/>
    </xf>
    <xf numFmtId="179" fontId="27" fillId="0" borderId="2" xfId="40" applyNumberFormat="1" applyFont="1" applyFill="1" applyBorder="1" applyAlignment="1">
      <alignment horizontal="center" vertical="center"/>
    </xf>
    <xf numFmtId="179" fontId="27" fillId="0" borderId="56" xfId="40" applyNumberFormat="1" applyFont="1" applyFill="1" applyBorder="1" applyAlignment="1">
      <alignment horizontal="center" vertical="center"/>
    </xf>
    <xf numFmtId="179" fontId="33" fillId="0" borderId="60" xfId="40" applyNumberFormat="1" applyFont="1" applyBorder="1" applyAlignment="1">
      <alignment vertical="center"/>
    </xf>
    <xf numFmtId="0" fontId="32" fillId="0" borderId="56" xfId="0" applyFont="1" applyFill="1" applyBorder="1" applyAlignment="1">
      <alignment horizontal="center"/>
    </xf>
    <xf numFmtId="0" fontId="32" fillId="0" borderId="58" xfId="0" applyFont="1" applyBorder="1" applyAlignment="1">
      <alignment horizontal="center"/>
    </xf>
    <xf numFmtId="179" fontId="33" fillId="17" borderId="61" xfId="40" applyNumberFormat="1" applyFont="1" applyFill="1" applyBorder="1" applyAlignment="1">
      <alignment vertical="center"/>
    </xf>
    <xf numFmtId="0" fontId="32" fillId="0" borderId="48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32" fillId="0" borderId="58" xfId="0" applyFont="1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179" fontId="33" fillId="0" borderId="62" xfId="40" applyNumberFormat="1" applyFont="1" applyBorder="1" applyAlignment="1">
      <alignment vertical="center"/>
    </xf>
    <xf numFmtId="0" fontId="32" fillId="0" borderId="63" xfId="0" applyFont="1" applyFill="1" applyBorder="1" applyAlignment="1">
      <alignment horizontal="center"/>
    </xf>
    <xf numFmtId="179" fontId="35" fillId="17" borderId="64" xfId="4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0" fontId="32" fillId="0" borderId="8" xfId="0" applyFont="1" applyFill="1" applyBorder="1" applyAlignment="1">
      <alignment horizontal="center"/>
    </xf>
    <xf numFmtId="179" fontId="55" fillId="0" borderId="65" xfId="40" applyNumberFormat="1" applyFont="1" applyBorder="1" applyAlignment="1">
      <alignment horizontal="center" vertical="center"/>
    </xf>
    <xf numFmtId="179" fontId="33" fillId="0" borderId="66" xfId="40" applyNumberFormat="1" applyFont="1" applyBorder="1" applyAlignment="1">
      <alignment vertical="center"/>
    </xf>
    <xf numFmtId="0" fontId="32" fillId="0" borderId="67" xfId="0" applyFont="1" applyFill="1" applyBorder="1" applyAlignment="1">
      <alignment horizontal="center"/>
    </xf>
    <xf numFmtId="179" fontId="35" fillId="17" borderId="61" xfId="40" applyNumberFormat="1" applyFont="1" applyFill="1" applyBorder="1" applyAlignment="1">
      <alignment horizontal="center" vertical="center"/>
    </xf>
    <xf numFmtId="0" fontId="16" fillId="0" borderId="68" xfId="53" applyBorder="1">
      <alignment horizontal="left" vertical="center"/>
      <protection/>
    </xf>
    <xf numFmtId="0" fontId="16" fillId="0" borderId="36" xfId="53" applyBorder="1">
      <alignment horizontal="left" vertical="center"/>
      <protection/>
    </xf>
    <xf numFmtId="0" fontId="16" fillId="0" borderId="48" xfId="0" applyFont="1" applyBorder="1" applyAlignment="1">
      <alignment vertical="top"/>
    </xf>
    <xf numFmtId="0" fontId="0" fillId="17" borderId="48" xfId="0" applyFill="1" applyBorder="1" applyAlignment="1">
      <alignment/>
    </xf>
    <xf numFmtId="0" fontId="26" fillId="17" borderId="0" xfId="51" applyNumberFormat="1" applyFont="1" applyFill="1" applyBorder="1" applyAlignment="1" applyProtection="1">
      <alignment horizontal="left" vertical="center" indent="1"/>
      <protection/>
    </xf>
    <xf numFmtId="17" fontId="0" fillId="0" borderId="0" xfId="0" applyNumberFormat="1" applyAlignment="1">
      <alignment/>
    </xf>
    <xf numFmtId="0" fontId="0" fillId="17" borderId="23" xfId="0" applyFill="1" applyBorder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 indent="1"/>
    </xf>
    <xf numFmtId="0" fontId="43" fillId="0" borderId="69" xfId="0" applyFont="1" applyBorder="1" applyAlignment="1">
      <alignment horizontal="center" vertical="center"/>
    </xf>
    <xf numFmtId="0" fontId="43" fillId="0" borderId="35" xfId="0" applyFont="1" applyBorder="1" applyAlignment="1">
      <alignment horizontal="left" vertical="center" indent="1"/>
    </xf>
    <xf numFmtId="0" fontId="43" fillId="0" borderId="70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indent="1"/>
    </xf>
    <xf numFmtId="0" fontId="43" fillId="0" borderId="71" xfId="0" applyFont="1" applyBorder="1" applyAlignment="1">
      <alignment horizontal="center" vertical="center"/>
    </xf>
    <xf numFmtId="0" fontId="43" fillId="0" borderId="21" xfId="0" applyFont="1" applyBorder="1" applyAlignment="1">
      <alignment horizontal="left" vertical="center" indent="1"/>
    </xf>
    <xf numFmtId="0" fontId="50" fillId="0" borderId="23" xfId="0" applyFont="1" applyBorder="1" applyAlignment="1">
      <alignment horizontal="left" vertical="center" indent="1"/>
    </xf>
    <xf numFmtId="179" fontId="43" fillId="0" borderId="0" xfId="40" applyNumberFormat="1" applyFont="1" applyAlignment="1">
      <alignment vertical="center"/>
    </xf>
    <xf numFmtId="0" fontId="43" fillId="0" borderId="72" xfId="0" applyFont="1" applyBorder="1" applyAlignment="1">
      <alignment horizontal="left" vertical="center" indent="1"/>
    </xf>
    <xf numFmtId="0" fontId="43" fillId="0" borderId="73" xfId="0" applyFont="1" applyBorder="1" applyAlignment="1">
      <alignment horizontal="left" vertical="center" indent="1"/>
    </xf>
    <xf numFmtId="0" fontId="43" fillId="0" borderId="74" xfId="0" applyFont="1" applyBorder="1" applyAlignment="1">
      <alignment horizontal="left" vertical="center" indent="1"/>
    </xf>
    <xf numFmtId="0" fontId="50" fillId="11" borderId="75" xfId="0" applyFont="1" applyFill="1" applyBorder="1" applyAlignment="1">
      <alignment vertical="center"/>
    </xf>
    <xf numFmtId="179" fontId="50" fillId="11" borderId="76" xfId="40" applyNumberFormat="1" applyFont="1" applyFill="1" applyBorder="1" applyAlignment="1">
      <alignment vertical="center"/>
    </xf>
    <xf numFmtId="179" fontId="43" fillId="0" borderId="0" xfId="40" applyNumberFormat="1" applyFont="1" applyAlignment="1">
      <alignment/>
    </xf>
    <xf numFmtId="0" fontId="16" fillId="17" borderId="77" xfId="51" applyNumberFormat="1" applyFont="1" applyFill="1" applyBorder="1" applyAlignment="1" applyProtection="1">
      <alignment horizontal="left" vertical="center"/>
      <protection/>
    </xf>
    <xf numFmtId="0" fontId="15" fillId="17" borderId="49" xfId="51" applyNumberFormat="1" applyFont="1" applyFill="1" applyBorder="1" applyAlignment="1" applyProtection="1">
      <alignment horizontal="left" vertical="center"/>
      <protection/>
    </xf>
    <xf numFmtId="0" fontId="43" fillId="0" borderId="78" xfId="0" applyFont="1" applyBorder="1" applyAlignment="1">
      <alignment horizontal="center" vertical="center"/>
    </xf>
    <xf numFmtId="0" fontId="43" fillId="0" borderId="79" xfId="0" applyFont="1" applyBorder="1" applyAlignment="1">
      <alignment horizontal="left" vertical="center" indent="1"/>
    </xf>
    <xf numFmtId="166" fontId="15" fillId="0" borderId="18" xfId="51" applyNumberFormat="1" applyFont="1" applyFill="1" applyBorder="1" applyAlignment="1" applyProtection="1">
      <alignment horizontal="center"/>
      <protection/>
    </xf>
    <xf numFmtId="164" fontId="15" fillId="0" borderId="18" xfId="51" applyNumberFormat="1" applyFont="1" applyFill="1" applyBorder="1" applyAlignment="1" applyProtection="1">
      <alignment horizontal="center"/>
      <protection/>
    </xf>
    <xf numFmtId="164" fontId="15" fillId="0" borderId="31" xfId="51" applyNumberFormat="1" applyFont="1" applyFill="1" applyBorder="1" applyAlignment="1" applyProtection="1">
      <alignment horizontal="center"/>
      <protection/>
    </xf>
    <xf numFmtId="164" fontId="15" fillId="0" borderId="32" xfId="51" applyNumberFormat="1" applyFont="1" applyFill="1" applyBorder="1" applyAlignment="1" applyProtection="1">
      <alignment horizontal="center"/>
      <protection locked="0"/>
    </xf>
    <xf numFmtId="0" fontId="43" fillId="0" borderId="56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66" fontId="15" fillId="0" borderId="24" xfId="51" applyNumberFormat="1" applyFont="1" applyFill="1" applyBorder="1" applyAlignment="1" applyProtection="1">
      <alignment horizontal="left" wrapText="1"/>
      <protection/>
    </xf>
    <xf numFmtId="166" fontId="15" fillId="0" borderId="31" xfId="51" applyNumberFormat="1" applyFont="1" applyFill="1" applyBorder="1" applyAlignment="1" applyProtection="1">
      <alignment horizontal="center"/>
      <protection/>
    </xf>
    <xf numFmtId="165" fontId="37" fillId="25" borderId="80" xfId="40" applyNumberFormat="1" applyFont="1" applyFill="1" applyBorder="1" applyAlignment="1" applyProtection="1">
      <alignment horizontal="right"/>
      <protection/>
    </xf>
    <xf numFmtId="179" fontId="43" fillId="0" borderId="80" xfId="40" applyNumberFormat="1" applyFont="1" applyBorder="1" applyAlignment="1">
      <alignment horizontal="right" vertical="center"/>
    </xf>
    <xf numFmtId="0" fontId="39" fillId="26" borderId="0" xfId="52" applyFont="1" applyFill="1">
      <alignment/>
      <protection/>
    </xf>
    <xf numFmtId="0" fontId="2" fillId="26" borderId="0" xfId="52" applyFill="1" applyAlignment="1">
      <alignment horizontal="center"/>
      <protection/>
    </xf>
    <xf numFmtId="0" fontId="0" fillId="26" borderId="0" xfId="0" applyFill="1" applyAlignment="1">
      <alignment/>
    </xf>
    <xf numFmtId="0" fontId="40" fillId="26" borderId="0" xfId="0" applyFont="1" applyFill="1" applyAlignment="1">
      <alignment/>
    </xf>
    <xf numFmtId="0" fontId="2" fillId="26" borderId="0" xfId="52" applyFill="1">
      <alignment/>
      <protection/>
    </xf>
    <xf numFmtId="0" fontId="39" fillId="26" borderId="0" xfId="52" applyFont="1" applyFill="1" applyAlignment="1">
      <alignment horizontal="center"/>
      <protection/>
    </xf>
    <xf numFmtId="9" fontId="0" fillId="26" borderId="0" xfId="0" applyNumberFormat="1" applyFill="1" applyAlignment="1">
      <alignment/>
    </xf>
    <xf numFmtId="0" fontId="44" fillId="26" borderId="0" xfId="52" applyFont="1" applyFill="1" applyBorder="1" applyAlignment="1">
      <alignment/>
      <protection/>
    </xf>
    <xf numFmtId="0" fontId="2" fillId="26" borderId="0" xfId="52" applyFont="1" applyFill="1">
      <alignment/>
      <protection/>
    </xf>
    <xf numFmtId="0" fontId="0" fillId="26" borderId="0" xfId="52" applyFont="1" applyFill="1">
      <alignment/>
      <protection/>
    </xf>
    <xf numFmtId="0" fontId="47" fillId="26" borderId="0" xfId="52" applyFont="1" applyFill="1">
      <alignment/>
      <protection/>
    </xf>
    <xf numFmtId="0" fontId="0" fillId="0" borderId="0" xfId="0" applyNumberFormat="1" applyAlignment="1">
      <alignment/>
    </xf>
    <xf numFmtId="0" fontId="31" fillId="17" borderId="0" xfId="51" applyNumberFormat="1" applyFont="1" applyFill="1" applyBorder="1" applyAlignment="1" applyProtection="1">
      <alignment horizontal="right" vertical="center"/>
      <protection/>
    </xf>
    <xf numFmtId="0" fontId="34" fillId="25" borderId="0" xfId="51" applyNumberFormat="1" applyFont="1" applyFill="1" applyBorder="1" applyAlignment="1" applyProtection="1">
      <alignment horizontal="right" vertical="center"/>
      <protection/>
    </xf>
    <xf numFmtId="0" fontId="36" fillId="25" borderId="81" xfId="51" applyNumberFormat="1" applyFont="1" applyFill="1" applyBorder="1" applyAlignment="1" applyProtection="1">
      <alignment horizontal="center"/>
      <protection/>
    </xf>
    <xf numFmtId="0" fontId="36" fillId="25" borderId="82" xfId="51" applyNumberFormat="1" applyFont="1" applyFill="1" applyBorder="1" applyAlignment="1" applyProtection="1">
      <alignment horizontal="center"/>
      <protection/>
    </xf>
    <xf numFmtId="0" fontId="36" fillId="25" borderId="83" xfId="51" applyNumberFormat="1" applyFont="1" applyFill="1" applyBorder="1" applyAlignment="1" applyProtection="1">
      <alignment horizontal="center"/>
      <protection/>
    </xf>
    <xf numFmtId="0" fontId="31" fillId="25" borderId="0" xfId="51" applyNumberFormat="1" applyFont="1" applyFill="1" applyBorder="1" applyAlignment="1" applyProtection="1">
      <alignment horizontal="right" vertical="center"/>
      <protection/>
    </xf>
    <xf numFmtId="0" fontId="33" fillId="25" borderId="0" xfId="51" applyNumberFormat="1" applyFont="1" applyFill="1" applyBorder="1" applyAlignment="1" applyProtection="1">
      <alignment horizontal="center"/>
      <protection/>
    </xf>
    <xf numFmtId="0" fontId="36" fillId="25" borderId="69" xfId="51" applyNumberFormat="1" applyFont="1" applyFill="1" applyBorder="1" applyAlignment="1" applyProtection="1">
      <alignment horizontal="center"/>
      <protection/>
    </xf>
    <xf numFmtId="0" fontId="36" fillId="25" borderId="70" xfId="51" applyNumberFormat="1" applyFont="1" applyFill="1" applyBorder="1" applyAlignment="1" applyProtection="1">
      <alignment horizontal="center"/>
      <protection/>
    </xf>
    <xf numFmtId="0" fontId="36" fillId="25" borderId="71" xfId="51" applyNumberFormat="1" applyFont="1" applyFill="1" applyBorder="1" applyAlignment="1" applyProtection="1">
      <alignment horizontal="center"/>
      <protection/>
    </xf>
    <xf numFmtId="0" fontId="36" fillId="25" borderId="0" xfId="51" applyNumberFormat="1" applyFont="1" applyFill="1" applyBorder="1" applyAlignment="1" applyProtection="1">
      <alignment horizontal="center"/>
      <protection/>
    </xf>
    <xf numFmtId="0" fontId="33" fillId="25" borderId="0" xfId="51" applyNumberFormat="1" applyFont="1" applyFill="1" applyBorder="1" applyAlignment="1" applyProtection="1">
      <alignment horizontal="right"/>
      <protection/>
    </xf>
    <xf numFmtId="0" fontId="31" fillId="25" borderId="0" xfId="51" applyNumberFormat="1" applyFont="1" applyFill="1" applyBorder="1" applyAlignment="1" applyProtection="1">
      <alignment horizontal="right"/>
      <protection/>
    </xf>
    <xf numFmtId="0" fontId="36" fillId="25" borderId="84" xfId="51" applyNumberFormat="1" applyFont="1" applyFill="1" applyBorder="1" applyAlignment="1" applyProtection="1">
      <alignment horizontal="center"/>
      <protection/>
    </xf>
    <xf numFmtId="0" fontId="36" fillId="0" borderId="83" xfId="51" applyNumberFormat="1" applyFont="1" applyFill="1" applyBorder="1" applyAlignment="1" applyProtection="1">
      <alignment horizontal="center"/>
      <protection/>
    </xf>
    <xf numFmtId="0" fontId="36" fillId="25" borderId="0" xfId="51" applyNumberFormat="1" applyFont="1" applyFill="1" applyBorder="1" applyAlignment="1" applyProtection="1">
      <alignment horizontal="center" vertical="center"/>
      <protection/>
    </xf>
    <xf numFmtId="0" fontId="36" fillId="0" borderId="82" xfId="51" applyNumberFormat="1" applyFont="1" applyFill="1" applyBorder="1" applyAlignment="1" applyProtection="1">
      <alignment horizontal="center"/>
      <protection/>
    </xf>
    <xf numFmtId="0" fontId="0" fillId="26" borderId="0" xfId="0" applyNumberFormat="1" applyFill="1" applyAlignment="1">
      <alignment/>
    </xf>
    <xf numFmtId="0" fontId="32" fillId="0" borderId="38" xfId="0" applyFont="1" applyBorder="1" applyAlignment="1">
      <alignment horizontal="left" indent="1"/>
    </xf>
    <xf numFmtId="0" fontId="32" fillId="0" borderId="39" xfId="0" applyFont="1" applyBorder="1" applyAlignment="1">
      <alignment horizontal="left" indent="1"/>
    </xf>
    <xf numFmtId="0" fontId="32" fillId="0" borderId="55" xfId="0" applyFont="1" applyBorder="1" applyAlignment="1">
      <alignment horizontal="left" indent="1"/>
    </xf>
    <xf numFmtId="0" fontId="16" fillId="0" borderId="5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85" xfId="0" applyFont="1" applyBorder="1" applyAlignment="1">
      <alignment/>
    </xf>
    <xf numFmtId="0" fontId="32" fillId="0" borderId="86" xfId="0" applyFont="1" applyBorder="1" applyAlignment="1">
      <alignment/>
    </xf>
    <xf numFmtId="0" fontId="32" fillId="0" borderId="87" xfId="0" applyFont="1" applyBorder="1" applyAlignment="1">
      <alignment/>
    </xf>
    <xf numFmtId="0" fontId="32" fillId="0" borderId="88" xfId="0" applyFont="1" applyBorder="1" applyAlignment="1">
      <alignment/>
    </xf>
    <xf numFmtId="0" fontId="32" fillId="0" borderId="89" xfId="0" applyFont="1" applyBorder="1" applyAlignment="1">
      <alignment/>
    </xf>
    <xf numFmtId="0" fontId="32" fillId="0" borderId="90" xfId="0" applyFont="1" applyBorder="1" applyAlignment="1">
      <alignment horizontal="left" indent="1"/>
    </xf>
    <xf numFmtId="0" fontId="32" fillId="0" borderId="91" xfId="0" applyFont="1" applyBorder="1" applyAlignment="1">
      <alignment horizontal="left" indent="1"/>
    </xf>
    <xf numFmtId="0" fontId="32" fillId="0" borderId="92" xfId="0" applyFont="1" applyBorder="1" applyAlignment="1">
      <alignment horizontal="left" indent="1"/>
    </xf>
    <xf numFmtId="14" fontId="16" fillId="0" borderId="90" xfId="0" applyNumberFormat="1" applyFont="1" applyBorder="1" applyAlignment="1">
      <alignment horizontal="center"/>
    </xf>
    <xf numFmtId="0" fontId="16" fillId="0" borderId="91" xfId="0" applyFont="1" applyBorder="1" applyAlignment="1">
      <alignment horizontal="center"/>
    </xf>
    <xf numFmtId="0" fontId="16" fillId="0" borderId="93" xfId="0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16" fillId="0" borderId="49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77" xfId="0" applyFont="1" applyBorder="1" applyAlignment="1">
      <alignment/>
    </xf>
    <xf numFmtId="0" fontId="16" fillId="0" borderId="47" xfId="0" applyFont="1" applyBorder="1" applyAlignment="1">
      <alignment/>
    </xf>
    <xf numFmtId="0" fontId="15" fillId="0" borderId="95" xfId="61" applyNumberFormat="1" applyFont="1" applyBorder="1">
      <alignment horizontal="left" vertical="center"/>
      <protection/>
    </xf>
    <xf numFmtId="0" fontId="15" fillId="0" borderId="0" xfId="61" applyNumberFormat="1" applyFont="1" applyBorder="1">
      <alignment horizontal="left" vertical="center"/>
      <protection/>
    </xf>
    <xf numFmtId="0" fontId="15" fillId="0" borderId="47" xfId="61" applyNumberFormat="1" applyFont="1" applyBorder="1">
      <alignment horizontal="left" vertical="center"/>
      <protection/>
    </xf>
    <xf numFmtId="0" fontId="16" fillId="0" borderId="95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47" xfId="0" applyFont="1" applyBorder="1" applyAlignment="1">
      <alignment vertical="top"/>
    </xf>
    <xf numFmtId="0" fontId="0" fillId="0" borderId="9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7" xfId="0" applyBorder="1" applyAlignment="1">
      <alignment vertical="top"/>
    </xf>
    <xf numFmtId="0" fontId="16" fillId="0" borderId="38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6" fillId="0" borderId="96" xfId="0" applyFont="1" applyBorder="1" applyAlignment="1">
      <alignment horizontal="left"/>
    </xf>
    <xf numFmtId="0" fontId="0" fillId="0" borderId="95" xfId="0" applyBorder="1" applyAlignment="1">
      <alignment/>
    </xf>
    <xf numFmtId="0" fontId="0" fillId="0" borderId="0" xfId="0" applyBorder="1" applyAlignment="1">
      <alignment/>
    </xf>
    <xf numFmtId="0" fontId="38" fillId="17" borderId="97" xfId="0" applyFont="1" applyFill="1" applyBorder="1" applyAlignment="1">
      <alignment horizontal="center"/>
    </xf>
    <xf numFmtId="0" fontId="38" fillId="17" borderId="98" xfId="0" applyFont="1" applyFill="1" applyBorder="1" applyAlignment="1">
      <alignment horizontal="center"/>
    </xf>
    <xf numFmtId="0" fontId="38" fillId="17" borderId="99" xfId="0" applyFont="1" applyFill="1" applyBorder="1" applyAlignment="1">
      <alignment horizontal="center"/>
    </xf>
    <xf numFmtId="0" fontId="38" fillId="17" borderId="76" xfId="0" applyFont="1" applyFill="1" applyBorder="1" applyAlignment="1">
      <alignment horizontal="center"/>
    </xf>
    <xf numFmtId="0" fontId="26" fillId="0" borderId="2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16" fillId="0" borderId="56" xfId="53" applyFont="1" applyBorder="1" applyAlignment="1">
      <alignment horizontal="left" vertical="center" indent="1"/>
      <protection/>
    </xf>
    <xf numFmtId="0" fontId="16" fillId="0" borderId="56" xfId="53" applyBorder="1" applyAlignment="1">
      <alignment horizontal="left" vertical="center" indent="1"/>
      <protection/>
    </xf>
    <xf numFmtId="0" fontId="26" fillId="0" borderId="100" xfId="0" applyFont="1" applyBorder="1" applyAlignment="1">
      <alignment horizontal="right"/>
    </xf>
    <xf numFmtId="0" fontId="26" fillId="0" borderId="90" xfId="0" applyFont="1" applyBorder="1" applyAlignment="1">
      <alignment horizontal="right"/>
    </xf>
    <xf numFmtId="0" fontId="26" fillId="0" borderId="38" xfId="0" applyFont="1" applyBorder="1" applyAlignment="1">
      <alignment horizontal="right"/>
    </xf>
    <xf numFmtId="0" fontId="26" fillId="0" borderId="39" xfId="0" applyFont="1" applyBorder="1" applyAlignment="1">
      <alignment horizontal="right"/>
    </xf>
    <xf numFmtId="0" fontId="26" fillId="0" borderId="96" xfId="0" applyFont="1" applyBorder="1" applyAlignment="1">
      <alignment horizontal="right"/>
    </xf>
    <xf numFmtId="0" fontId="5" fillId="0" borderId="56" xfId="61" applyNumberFormat="1" applyBorder="1">
      <alignment horizontal="left" vertical="center"/>
      <protection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26" fillId="0" borderId="77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54" fillId="0" borderId="38" xfId="53" applyFont="1" applyFill="1" applyBorder="1">
      <alignment horizontal="left" vertical="center"/>
      <protection/>
    </xf>
    <xf numFmtId="0" fontId="54" fillId="0" borderId="39" xfId="53" applyFont="1" applyFill="1" applyBorder="1">
      <alignment horizontal="left" vertical="center"/>
      <protection/>
    </xf>
    <xf numFmtId="0" fontId="54" fillId="0" borderId="55" xfId="53" applyFont="1" applyFill="1" applyBorder="1">
      <alignment horizontal="left" vertical="center"/>
      <protection/>
    </xf>
    <xf numFmtId="0" fontId="5" fillId="0" borderId="38" xfId="61" applyNumberFormat="1" applyBorder="1">
      <alignment horizontal="left" vertical="center"/>
      <protection/>
    </xf>
    <xf numFmtId="0" fontId="5" fillId="0" borderId="39" xfId="61" applyNumberFormat="1" applyBorder="1">
      <alignment horizontal="left" vertical="center"/>
      <protection/>
    </xf>
    <xf numFmtId="0" fontId="5" fillId="0" borderId="55" xfId="61" applyNumberFormat="1" applyBorder="1">
      <alignment horizontal="left" vertical="center"/>
      <protection/>
    </xf>
    <xf numFmtId="0" fontId="16" fillId="0" borderId="23" xfId="53" applyFont="1" applyBorder="1">
      <alignment horizontal="left" vertical="center"/>
      <protection/>
    </xf>
    <xf numFmtId="0" fontId="16" fillId="0" borderId="13" xfId="53" applyBorder="1">
      <alignment horizontal="left" vertical="center"/>
      <protection/>
    </xf>
    <xf numFmtId="0" fontId="16" fillId="0" borderId="14" xfId="53" applyBorder="1">
      <alignment horizontal="left" vertical="center"/>
      <protection/>
    </xf>
    <xf numFmtId="0" fontId="26" fillId="0" borderId="49" xfId="0" applyFont="1" applyBorder="1" applyAlignment="1">
      <alignment horizontal="right"/>
    </xf>
    <xf numFmtId="0" fontId="26" fillId="0" borderId="36" xfId="0" applyFont="1" applyBorder="1" applyAlignment="1">
      <alignment horizontal="right"/>
    </xf>
    <xf numFmtId="0" fontId="16" fillId="0" borderId="38" xfId="53" applyFont="1" applyBorder="1">
      <alignment horizontal="left" vertical="center"/>
      <protection/>
    </xf>
    <xf numFmtId="0" fontId="16" fillId="0" borderId="39" xfId="53" applyBorder="1">
      <alignment horizontal="left" vertical="center"/>
      <protection/>
    </xf>
    <xf numFmtId="0" fontId="5" fillId="0" borderId="7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2" fillId="0" borderId="103" xfId="53" applyFont="1" applyBorder="1" applyAlignment="1">
      <alignment horizontal="center" vertical="center"/>
      <protection/>
    </xf>
    <xf numFmtId="0" fontId="32" fillId="0" borderId="104" xfId="53" applyFont="1" applyBorder="1" applyAlignment="1">
      <alignment horizontal="center" vertical="center"/>
      <protection/>
    </xf>
    <xf numFmtId="0" fontId="32" fillId="0" borderId="23" xfId="53" applyFont="1" applyBorder="1" applyAlignment="1">
      <alignment horizontal="center" vertical="center"/>
      <protection/>
    </xf>
    <xf numFmtId="0" fontId="32" fillId="0" borderId="14" xfId="53" applyFont="1" applyBorder="1" applyAlignment="1">
      <alignment horizontal="center" vertical="center"/>
      <protection/>
    </xf>
    <xf numFmtId="0" fontId="16" fillId="0" borderId="103" xfId="61" applyNumberFormat="1" applyFont="1" applyBorder="1">
      <alignment horizontal="left" vertical="center"/>
      <protection/>
    </xf>
    <xf numFmtId="0" fontId="16" fillId="0" borderId="54" xfId="61" applyNumberFormat="1" applyFont="1" applyBorder="1">
      <alignment horizontal="left" vertical="center"/>
      <protection/>
    </xf>
    <xf numFmtId="0" fontId="16" fillId="0" borderId="104" xfId="61" applyNumberFormat="1" applyFont="1" applyBorder="1">
      <alignment horizontal="left" vertical="center"/>
      <protection/>
    </xf>
    <xf numFmtId="0" fontId="16" fillId="0" borderId="38" xfId="61" applyNumberFormat="1" applyFont="1" applyBorder="1">
      <alignment horizontal="left" vertical="center"/>
      <protection/>
    </xf>
    <xf numFmtId="0" fontId="16" fillId="0" borderId="39" xfId="61" applyNumberFormat="1" applyFont="1" applyBorder="1">
      <alignment horizontal="left" vertical="center"/>
      <protection/>
    </xf>
    <xf numFmtId="0" fontId="16" fillId="0" borderId="55" xfId="61" applyNumberFormat="1" applyFont="1" applyBorder="1">
      <alignment horizontal="left" vertical="center"/>
      <protection/>
    </xf>
    <xf numFmtId="0" fontId="38" fillId="17" borderId="53" xfId="0" applyFont="1" applyFill="1" applyBorder="1" applyAlignment="1">
      <alignment horizontal="center" vertical="center"/>
    </xf>
    <xf numFmtId="0" fontId="38" fillId="17" borderId="54" xfId="0" applyFont="1" applyFill="1" applyBorder="1" applyAlignment="1">
      <alignment horizontal="center" vertical="center"/>
    </xf>
    <xf numFmtId="0" fontId="38" fillId="17" borderId="105" xfId="0" applyFont="1" applyFill="1" applyBorder="1" applyAlignment="1">
      <alignment horizontal="center" vertical="center"/>
    </xf>
    <xf numFmtId="3" fontId="15" fillId="0" borderId="38" xfId="61" applyNumberFormat="1" applyFont="1" applyBorder="1" applyAlignment="1">
      <alignment horizontal="center" vertical="center"/>
      <protection/>
    </xf>
    <xf numFmtId="0" fontId="15" fillId="0" borderId="55" xfId="61" applyNumberFormat="1" applyFont="1" applyBorder="1" applyAlignment="1">
      <alignment horizontal="center" vertical="center"/>
      <protection/>
    </xf>
    <xf numFmtId="0" fontId="16" fillId="0" borderId="38" xfId="53" applyFont="1" applyBorder="1" applyAlignment="1">
      <alignment horizontal="center" vertical="center"/>
      <protection/>
    </xf>
    <xf numFmtId="0" fontId="16" fillId="0" borderId="96" xfId="53" applyFont="1" applyBorder="1" applyAlignment="1">
      <alignment horizontal="center" vertical="center"/>
      <protection/>
    </xf>
    <xf numFmtId="0" fontId="32" fillId="0" borderId="49" xfId="53" applyFont="1" applyBorder="1" applyAlignment="1">
      <alignment horizontal="center" vertical="center"/>
      <protection/>
    </xf>
    <xf numFmtId="0" fontId="32" fillId="0" borderId="48" xfId="53" applyFont="1" applyBorder="1" applyAlignment="1">
      <alignment horizontal="center" vertical="center"/>
      <protection/>
    </xf>
    <xf numFmtId="0" fontId="15" fillId="0" borderId="38" xfId="61" applyNumberFormat="1" applyFont="1" applyBorder="1">
      <alignment horizontal="left" vertical="center"/>
      <protection/>
    </xf>
    <xf numFmtId="0" fontId="15" fillId="0" borderId="39" xfId="61" applyNumberFormat="1" applyFont="1" applyBorder="1">
      <alignment horizontal="left" vertical="center"/>
      <protection/>
    </xf>
    <xf numFmtId="0" fontId="15" fillId="0" borderId="55" xfId="61" applyNumberFormat="1" applyFont="1" applyBorder="1">
      <alignment horizontal="left" vertical="center"/>
      <protection/>
    </xf>
    <xf numFmtId="0" fontId="5" fillId="0" borderId="38" xfId="61" applyNumberFormat="1" applyFont="1" applyBorder="1" applyAlignment="1">
      <alignment horizontal="center" vertical="center"/>
      <protection/>
    </xf>
    <xf numFmtId="0" fontId="5" fillId="0" borderId="55" xfId="61" applyNumberFormat="1" applyBorder="1" applyAlignment="1">
      <alignment horizontal="center" vertical="center"/>
      <protection/>
    </xf>
    <xf numFmtId="164" fontId="5" fillId="0" borderId="38" xfId="36" applyNumberFormat="1" applyBorder="1" applyAlignment="1">
      <alignment horizontal="center" vertical="center"/>
      <protection/>
    </xf>
    <xf numFmtId="164" fontId="5" fillId="0" borderId="55" xfId="36" applyNumberFormat="1" applyBorder="1" applyAlignment="1">
      <alignment horizontal="center" vertical="center"/>
      <protection/>
    </xf>
    <xf numFmtId="179" fontId="5" fillId="0" borderId="38" xfId="40" applyNumberFormat="1" applyFont="1" applyBorder="1" applyAlignment="1">
      <alignment horizontal="center" vertical="center"/>
    </xf>
    <xf numFmtId="179" fontId="5" fillId="0" borderId="96" xfId="40" applyNumberFormat="1" applyFont="1" applyBorder="1" applyAlignment="1">
      <alignment horizontal="center" vertical="center"/>
    </xf>
    <xf numFmtId="0" fontId="5" fillId="0" borderId="90" xfId="61" applyNumberFormat="1" applyBorder="1">
      <alignment horizontal="left" vertical="center"/>
      <protection/>
    </xf>
    <xf numFmtId="0" fontId="5" fillId="0" borderId="92" xfId="61" applyNumberFormat="1" applyBorder="1">
      <alignment horizontal="left" vertical="center"/>
      <protection/>
    </xf>
    <xf numFmtId="0" fontId="5" fillId="0" borderId="91" xfId="61" applyNumberFormat="1" applyBorder="1">
      <alignment horizontal="left" vertical="center"/>
      <protection/>
    </xf>
    <xf numFmtId="0" fontId="5" fillId="0" borderId="93" xfId="61" applyNumberFormat="1" applyBorder="1">
      <alignment horizontal="left" vertical="center"/>
      <protection/>
    </xf>
    <xf numFmtId="0" fontId="26" fillId="0" borderId="38" xfId="61" applyNumberFormat="1" applyFont="1" applyBorder="1">
      <alignment horizontal="left" vertical="center"/>
      <protection/>
    </xf>
    <xf numFmtId="0" fontId="26" fillId="0" borderId="96" xfId="61" applyNumberFormat="1" applyFont="1" applyBorder="1">
      <alignment horizontal="left" vertical="center"/>
      <protection/>
    </xf>
    <xf numFmtId="0" fontId="5" fillId="0" borderId="38" xfId="61" applyNumberFormat="1" applyFont="1" applyBorder="1">
      <alignment horizontal="left" vertical="center"/>
      <protection/>
    </xf>
    <xf numFmtId="0" fontId="56" fillId="17" borderId="53" xfId="0" applyFont="1" applyFill="1" applyBorder="1" applyAlignment="1" applyProtection="1">
      <alignment horizontal="center" vertical="center"/>
      <protection locked="0"/>
    </xf>
    <xf numFmtId="0" fontId="56" fillId="17" borderId="54" xfId="0" applyFont="1" applyFill="1" applyBorder="1" applyAlignment="1" applyProtection="1">
      <alignment horizontal="center" vertical="center"/>
      <protection locked="0"/>
    </xf>
    <xf numFmtId="0" fontId="57" fillId="17" borderId="54" xfId="0" applyFont="1" applyFill="1" applyBorder="1" applyAlignment="1">
      <alignment vertical="center"/>
    </xf>
    <xf numFmtId="0" fontId="57" fillId="17" borderId="105" xfId="0" applyFont="1" applyFill="1" applyBorder="1" applyAlignment="1">
      <alignment vertical="center"/>
    </xf>
    <xf numFmtId="0" fontId="57" fillId="17" borderId="95" xfId="0" applyFont="1" applyFill="1" applyBorder="1" applyAlignment="1">
      <alignment vertical="center"/>
    </xf>
    <xf numFmtId="0" fontId="57" fillId="17" borderId="0" xfId="0" applyFont="1" applyFill="1" applyBorder="1" applyAlignment="1">
      <alignment vertical="center"/>
    </xf>
    <xf numFmtId="0" fontId="57" fillId="17" borderId="106" xfId="0" applyFont="1" applyFill="1" applyBorder="1" applyAlignment="1">
      <alignment vertical="center"/>
    </xf>
    <xf numFmtId="0" fontId="57" fillId="17" borderId="86" xfId="0" applyFont="1" applyFill="1" applyBorder="1" applyAlignment="1">
      <alignment vertical="center"/>
    </xf>
    <xf numFmtId="0" fontId="57" fillId="17" borderId="87" xfId="0" applyFont="1" applyFill="1" applyBorder="1" applyAlignment="1">
      <alignment vertical="center"/>
    </xf>
    <xf numFmtId="0" fontId="57" fillId="17" borderId="107" xfId="0" applyFont="1" applyFill="1" applyBorder="1" applyAlignment="1">
      <alignment vertical="center"/>
    </xf>
    <xf numFmtId="0" fontId="35" fillId="0" borderId="54" xfId="61" applyNumberFormat="1" applyFont="1" applyBorder="1">
      <alignment horizontal="left" vertical="center"/>
      <protection/>
    </xf>
    <xf numFmtId="0" fontId="35" fillId="0" borderId="105" xfId="61" applyNumberFormat="1" applyFont="1" applyBorder="1">
      <alignment horizontal="left" vertical="center"/>
      <protection/>
    </xf>
    <xf numFmtId="0" fontId="0" fillId="0" borderId="108" xfId="0" applyBorder="1" applyAlignment="1">
      <alignment/>
    </xf>
    <xf numFmtId="0" fontId="0" fillId="0" borderId="39" xfId="0" applyBorder="1" applyAlignment="1">
      <alignment/>
    </xf>
    <xf numFmtId="0" fontId="16" fillId="0" borderId="38" xfId="53" applyBorder="1" applyAlignment="1">
      <alignment horizontal="center" vertical="center"/>
      <protection/>
    </xf>
    <xf numFmtId="0" fontId="16" fillId="0" borderId="55" xfId="53" applyBorder="1" applyAlignment="1">
      <alignment horizontal="center" vertical="center"/>
      <protection/>
    </xf>
    <xf numFmtId="0" fontId="16" fillId="0" borderId="96" xfId="53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ísla v krycím listu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ROW" xfId="46"/>
    <cellStyle name="Název" xfId="47"/>
    <cellStyle name="Neutrální" xfId="48"/>
    <cellStyle name="normální 2 2" xfId="49"/>
    <cellStyle name="normální 5" xfId="50"/>
    <cellStyle name="normální_List1" xfId="51"/>
    <cellStyle name="normální_List1_1" xfId="52"/>
    <cellStyle name="Pevné texty v krycím listu" xfId="53"/>
    <cellStyle name="Poznámka" xfId="54"/>
    <cellStyle name="Percent" xfId="55"/>
    <cellStyle name="Propojená buňka" xfId="56"/>
    <cellStyle name="Followed Hyperlink" xfId="57"/>
    <cellStyle name="Správně" xfId="58"/>
    <cellStyle name="Styl 1" xfId="59"/>
    <cellStyle name="Text upozornění" xfId="60"/>
    <cellStyle name="Text v krycím listu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0317\Ceska_pojistovna\V&#253;b&#283;rov&#225;%20&#345;&#237;zen&#237;\Porovn&#225;n&#237;%20MTS%20X%20Sy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3"/>
  <sheetViews>
    <sheetView zoomScalePageLayoutView="0" workbookViewId="0" topLeftCell="A1">
      <selection activeCell="A1" sqref="A1:K4"/>
    </sheetView>
  </sheetViews>
  <sheetFormatPr defaultColWidth="9.140625" defaultRowHeight="12.75"/>
  <cols>
    <col min="1" max="1" width="5.28125" style="0" customWidth="1"/>
    <col min="2" max="2" width="6.7109375" style="0" customWidth="1"/>
    <col min="4" max="4" width="9.7109375" style="0" customWidth="1"/>
    <col min="5" max="5" width="15.7109375" style="0" customWidth="1"/>
    <col min="6" max="6" width="4.8515625" style="0" customWidth="1"/>
    <col min="7" max="7" width="6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15.8515625" style="0" customWidth="1"/>
    <col min="12" max="12" width="14.8515625" style="0" customWidth="1"/>
    <col min="13" max="13" width="12.140625" style="0" bestFit="1" customWidth="1"/>
  </cols>
  <sheetData>
    <row r="1" spans="1:11" ht="6" customHeight="1">
      <c r="A1" s="451" t="s">
        <v>319</v>
      </c>
      <c r="B1" s="452"/>
      <c r="C1" s="453"/>
      <c r="D1" s="453"/>
      <c r="E1" s="453"/>
      <c r="F1" s="453"/>
      <c r="G1" s="453"/>
      <c r="H1" s="453"/>
      <c r="I1" s="453"/>
      <c r="J1" s="453"/>
      <c r="K1" s="454"/>
    </row>
    <row r="2" spans="1:11" ht="12.75" customHeight="1">
      <c r="A2" s="455"/>
      <c r="B2" s="456"/>
      <c r="C2" s="456"/>
      <c r="D2" s="456"/>
      <c r="E2" s="456"/>
      <c r="F2" s="456"/>
      <c r="G2" s="456"/>
      <c r="H2" s="456"/>
      <c r="I2" s="456"/>
      <c r="J2" s="456"/>
      <c r="K2" s="457"/>
    </row>
    <row r="3" spans="1:11" ht="8.25" customHeight="1">
      <c r="A3" s="455"/>
      <c r="B3" s="456"/>
      <c r="C3" s="456"/>
      <c r="D3" s="456"/>
      <c r="E3" s="456"/>
      <c r="F3" s="456"/>
      <c r="G3" s="456"/>
      <c r="H3" s="456"/>
      <c r="I3" s="456"/>
      <c r="J3" s="456"/>
      <c r="K3" s="457"/>
    </row>
    <row r="4" spans="1:11" ht="6" customHeight="1" thickBot="1">
      <c r="A4" s="458"/>
      <c r="B4" s="459"/>
      <c r="C4" s="459"/>
      <c r="D4" s="459"/>
      <c r="E4" s="459"/>
      <c r="F4" s="459"/>
      <c r="G4" s="459"/>
      <c r="H4" s="459"/>
      <c r="I4" s="459"/>
      <c r="J4" s="459"/>
      <c r="K4" s="460"/>
    </row>
    <row r="5" spans="1:11" ht="25.5" customHeight="1">
      <c r="A5" s="233" t="s">
        <v>260</v>
      </c>
      <c r="B5" s="234"/>
      <c r="C5" s="461" t="s">
        <v>327</v>
      </c>
      <c r="D5" s="461"/>
      <c r="E5" s="461"/>
      <c r="F5" s="461"/>
      <c r="G5" s="461"/>
      <c r="H5" s="461"/>
      <c r="I5" s="461"/>
      <c r="J5" s="461"/>
      <c r="K5" s="462"/>
    </row>
    <row r="6" spans="1:11" ht="15.75" customHeight="1">
      <c r="A6" s="463"/>
      <c r="B6" s="464"/>
      <c r="C6" s="464"/>
      <c r="D6" s="464"/>
      <c r="E6" s="464"/>
      <c r="F6" s="464"/>
      <c r="G6" s="464"/>
      <c r="H6" s="465" t="s">
        <v>261</v>
      </c>
      <c r="I6" s="466"/>
      <c r="J6" s="465" t="s">
        <v>262</v>
      </c>
      <c r="K6" s="467"/>
    </row>
    <row r="7" spans="1:11" ht="15.75" customHeight="1">
      <c r="A7" s="235" t="s">
        <v>263</v>
      </c>
      <c r="B7" s="236"/>
      <c r="C7" s="435" t="s">
        <v>313</v>
      </c>
      <c r="D7" s="436"/>
      <c r="E7" s="436"/>
      <c r="F7" s="436"/>
      <c r="G7" s="437"/>
      <c r="H7" s="401" t="s">
        <v>264</v>
      </c>
      <c r="I7" s="403"/>
      <c r="J7" s="448"/>
      <c r="K7" s="449"/>
    </row>
    <row r="8" spans="1:11" ht="15.75" customHeight="1">
      <c r="A8" s="235" t="s">
        <v>265</v>
      </c>
      <c r="B8" s="236"/>
      <c r="C8" s="435" t="s">
        <v>318</v>
      </c>
      <c r="D8" s="436"/>
      <c r="E8" s="436"/>
      <c r="F8" s="436"/>
      <c r="G8" s="437"/>
      <c r="H8" s="401" t="s">
        <v>264</v>
      </c>
      <c r="I8" s="403"/>
      <c r="J8" s="448"/>
      <c r="K8" s="449"/>
    </row>
    <row r="9" spans="1:11" ht="15.75" customHeight="1">
      <c r="A9" s="237" t="s">
        <v>266</v>
      </c>
      <c r="B9" s="236"/>
      <c r="C9" s="450"/>
      <c r="D9" s="402"/>
      <c r="E9" s="402"/>
      <c r="F9" s="402"/>
      <c r="G9" s="403"/>
      <c r="H9" s="401" t="s">
        <v>264</v>
      </c>
      <c r="I9" s="403"/>
      <c r="J9" s="448"/>
      <c r="K9" s="449"/>
    </row>
    <row r="10" spans="1:11" ht="15.75" customHeight="1">
      <c r="A10" s="238" t="s">
        <v>267</v>
      </c>
      <c r="B10" s="236"/>
      <c r="C10" s="435"/>
      <c r="D10" s="436"/>
      <c r="E10" s="436"/>
      <c r="F10" s="436"/>
      <c r="G10" s="437"/>
      <c r="H10" s="401" t="s">
        <v>264</v>
      </c>
      <c r="I10" s="403"/>
      <c r="J10" s="448"/>
      <c r="K10" s="449"/>
    </row>
    <row r="11" spans="1:11" ht="15.75" customHeight="1">
      <c r="A11" s="239" t="s">
        <v>268</v>
      </c>
      <c r="B11" s="236"/>
      <c r="C11" s="401" t="s">
        <v>269</v>
      </c>
      <c r="D11" s="402"/>
      <c r="E11" s="402"/>
      <c r="F11" s="402"/>
      <c r="G11" s="403"/>
      <c r="H11" s="401" t="s">
        <v>264</v>
      </c>
      <c r="I11" s="403"/>
      <c r="J11" s="448"/>
      <c r="K11" s="449"/>
    </row>
    <row r="12" spans="1:11" ht="15.75" customHeight="1">
      <c r="A12" s="237" t="s">
        <v>270</v>
      </c>
      <c r="B12" s="236"/>
      <c r="C12" s="401" t="s">
        <v>269</v>
      </c>
      <c r="D12" s="402"/>
      <c r="E12" s="402"/>
      <c r="F12" s="402"/>
      <c r="G12" s="403"/>
      <c r="H12" s="401" t="s">
        <v>264</v>
      </c>
      <c r="I12" s="403"/>
      <c r="J12" s="448"/>
      <c r="K12" s="449"/>
    </row>
    <row r="13" spans="1:11" ht="15.75" customHeight="1">
      <c r="A13" s="237" t="s">
        <v>271</v>
      </c>
      <c r="B13" s="236"/>
      <c r="C13" s="401"/>
      <c r="D13" s="402"/>
      <c r="E13" s="402"/>
      <c r="F13" s="402"/>
      <c r="G13" s="403"/>
      <c r="H13" s="401"/>
      <c r="I13" s="403"/>
      <c r="J13" s="448"/>
      <c r="K13" s="449"/>
    </row>
    <row r="14" spans="1:11" ht="15.75" customHeight="1">
      <c r="A14" s="240" t="s">
        <v>272</v>
      </c>
      <c r="B14" s="236"/>
      <c r="C14" s="438"/>
      <c r="D14" s="439"/>
      <c r="E14" s="241" t="s">
        <v>273</v>
      </c>
      <c r="F14" s="440"/>
      <c r="G14" s="441"/>
      <c r="H14" s="386" t="s">
        <v>274</v>
      </c>
      <c r="I14" s="386"/>
      <c r="J14" s="442"/>
      <c r="K14" s="443"/>
    </row>
    <row r="15" spans="1:11" ht="15.75" customHeight="1">
      <c r="A15" s="240" t="s">
        <v>275</v>
      </c>
      <c r="B15" s="236"/>
      <c r="C15" s="429">
        <v>801433</v>
      </c>
      <c r="D15" s="430"/>
      <c r="E15" s="241" t="s">
        <v>276</v>
      </c>
      <c r="F15" s="392"/>
      <c r="G15" s="392"/>
      <c r="H15" s="385" t="s">
        <v>277</v>
      </c>
      <c r="I15" s="385"/>
      <c r="J15" s="431"/>
      <c r="K15" s="432"/>
    </row>
    <row r="16" spans="1:11" ht="15.75" customHeight="1" thickBot="1">
      <c r="A16" s="242" t="s">
        <v>278</v>
      </c>
      <c r="B16" s="243"/>
      <c r="C16" s="444" t="s">
        <v>264</v>
      </c>
      <c r="D16" s="445"/>
      <c r="E16" s="244" t="s">
        <v>279</v>
      </c>
      <c r="F16" s="444" t="s">
        <v>264</v>
      </c>
      <c r="G16" s="445"/>
      <c r="H16" s="444" t="s">
        <v>269</v>
      </c>
      <c r="I16" s="446"/>
      <c r="J16" s="446"/>
      <c r="K16" s="447"/>
    </row>
    <row r="17" spans="1:11" ht="21" customHeight="1" thickBot="1">
      <c r="A17" s="426" t="s">
        <v>280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8"/>
    </row>
    <row r="18" spans="1:11" ht="17.25" customHeight="1" thickBot="1">
      <c r="A18" s="411" t="s">
        <v>281</v>
      </c>
      <c r="B18" s="412"/>
      <c r="C18" s="412"/>
      <c r="D18" s="412"/>
      <c r="E18" s="413"/>
      <c r="F18" s="245"/>
      <c r="G18" s="414" t="s">
        <v>282</v>
      </c>
      <c r="H18" s="412"/>
      <c r="I18" s="412"/>
      <c r="J18" s="412"/>
      <c r="K18" s="415"/>
    </row>
    <row r="19" spans="1:11" ht="17.25" customHeight="1">
      <c r="A19" s="246">
        <v>1</v>
      </c>
      <c r="B19" s="416" t="s">
        <v>283</v>
      </c>
      <c r="C19" s="417"/>
      <c r="D19" s="247" t="s">
        <v>284</v>
      </c>
      <c r="E19" s="310" t="s">
        <v>326</v>
      </c>
      <c r="F19" s="246">
        <v>13</v>
      </c>
      <c r="G19" s="420" t="s">
        <v>316</v>
      </c>
      <c r="H19" s="421"/>
      <c r="I19" s="421"/>
      <c r="J19" s="422"/>
      <c r="K19" s="310" t="s">
        <v>326</v>
      </c>
    </row>
    <row r="20" spans="1:11" ht="17.25" customHeight="1">
      <c r="A20" s="248">
        <v>2</v>
      </c>
      <c r="B20" s="418"/>
      <c r="C20" s="419"/>
      <c r="D20" s="249" t="s">
        <v>285</v>
      </c>
      <c r="E20" s="310" t="s">
        <v>326</v>
      </c>
      <c r="F20" s="251">
        <v>14</v>
      </c>
      <c r="G20" s="423" t="s">
        <v>317</v>
      </c>
      <c r="H20" s="424"/>
      <c r="I20" s="424"/>
      <c r="J20" s="425"/>
      <c r="K20" s="250"/>
    </row>
    <row r="21" spans="1:11" ht="17.25" customHeight="1">
      <c r="A21" s="248">
        <v>3</v>
      </c>
      <c r="B21" s="433" t="s">
        <v>286</v>
      </c>
      <c r="C21" s="434"/>
      <c r="D21" s="249" t="s">
        <v>287</v>
      </c>
      <c r="E21" s="310" t="s">
        <v>326</v>
      </c>
      <c r="F21" s="251">
        <v>15</v>
      </c>
      <c r="G21" s="435"/>
      <c r="H21" s="436"/>
      <c r="I21" s="436"/>
      <c r="J21" s="437"/>
      <c r="K21" s="252"/>
    </row>
    <row r="22" spans="1:11" ht="17.25" customHeight="1">
      <c r="A22" s="248">
        <v>4</v>
      </c>
      <c r="B22" s="418"/>
      <c r="C22" s="419"/>
      <c r="D22" s="249" t="s">
        <v>288</v>
      </c>
      <c r="E22" s="310" t="s">
        <v>326</v>
      </c>
      <c r="F22" s="253">
        <v>16</v>
      </c>
      <c r="G22" s="401"/>
      <c r="H22" s="402"/>
      <c r="I22" s="402"/>
      <c r="J22" s="403"/>
      <c r="K22" s="254"/>
    </row>
    <row r="23" spans="1:11" ht="17.25" customHeight="1">
      <c r="A23" s="248">
        <v>5</v>
      </c>
      <c r="B23" s="389" t="s">
        <v>289</v>
      </c>
      <c r="C23" s="390"/>
      <c r="D23" s="390"/>
      <c r="E23" s="310" t="s">
        <v>326</v>
      </c>
      <c r="F23" s="253">
        <v>17</v>
      </c>
      <c r="G23" s="401"/>
      <c r="H23" s="402"/>
      <c r="I23" s="402"/>
      <c r="J23" s="403"/>
      <c r="K23" s="254"/>
    </row>
    <row r="24" spans="1:11" ht="17.25" customHeight="1">
      <c r="A24" s="248">
        <v>6</v>
      </c>
      <c r="B24" s="409" t="s">
        <v>290</v>
      </c>
      <c r="C24" s="410"/>
      <c r="D24" s="410"/>
      <c r="E24" s="310" t="s">
        <v>326</v>
      </c>
      <c r="F24" s="253">
        <v>18</v>
      </c>
      <c r="G24" s="401"/>
      <c r="H24" s="402"/>
      <c r="I24" s="402"/>
      <c r="J24" s="403"/>
      <c r="K24" s="254"/>
    </row>
    <row r="25" spans="1:11" ht="17.25" customHeight="1">
      <c r="A25" s="248">
        <v>7</v>
      </c>
      <c r="B25" s="409" t="s">
        <v>291</v>
      </c>
      <c r="C25" s="410"/>
      <c r="D25" s="410"/>
      <c r="E25" s="310" t="s">
        <v>326</v>
      </c>
      <c r="F25" s="253">
        <v>19</v>
      </c>
      <c r="G25" s="401"/>
      <c r="H25" s="402"/>
      <c r="I25" s="402"/>
      <c r="J25" s="403"/>
      <c r="K25" s="254"/>
    </row>
    <row r="26" spans="1:11" ht="17.25" customHeight="1">
      <c r="A26" s="248">
        <v>8</v>
      </c>
      <c r="B26" s="407" t="s">
        <v>292</v>
      </c>
      <c r="C26" s="408"/>
      <c r="D26" s="408"/>
      <c r="E26" s="310" t="s">
        <v>326</v>
      </c>
      <c r="F26" s="253">
        <v>20</v>
      </c>
      <c r="G26" s="401"/>
      <c r="H26" s="402"/>
      <c r="I26" s="402"/>
      <c r="J26" s="403"/>
      <c r="K26" s="254"/>
    </row>
    <row r="27" spans="1:11" ht="17.25" customHeight="1">
      <c r="A27" s="255">
        <v>9</v>
      </c>
      <c r="B27" s="398"/>
      <c r="C27" s="399"/>
      <c r="D27" s="400"/>
      <c r="E27" s="256"/>
      <c r="F27" s="253">
        <v>21</v>
      </c>
      <c r="G27" s="401"/>
      <c r="H27" s="402"/>
      <c r="I27" s="402"/>
      <c r="J27" s="403"/>
      <c r="K27" s="254"/>
    </row>
    <row r="28" spans="1:11" ht="17.25" customHeight="1">
      <c r="A28" s="255">
        <v>10</v>
      </c>
      <c r="B28" s="398"/>
      <c r="C28" s="399"/>
      <c r="D28" s="400"/>
      <c r="E28" s="257"/>
      <c r="F28" s="253">
        <v>22</v>
      </c>
      <c r="G28" s="401"/>
      <c r="H28" s="402"/>
      <c r="I28" s="402"/>
      <c r="J28" s="403"/>
      <c r="K28" s="254"/>
    </row>
    <row r="29" spans="1:11" ht="17.25" customHeight="1" thickBot="1">
      <c r="A29" s="248">
        <v>11</v>
      </c>
      <c r="B29" s="404"/>
      <c r="C29" s="405"/>
      <c r="D29" s="406"/>
      <c r="E29" s="258"/>
      <c r="F29" s="259">
        <v>23</v>
      </c>
      <c r="G29" s="401"/>
      <c r="H29" s="402"/>
      <c r="I29" s="402"/>
      <c r="J29" s="403"/>
      <c r="K29" s="254"/>
    </row>
    <row r="30" spans="1:11" ht="17.25" customHeight="1" thickBot="1">
      <c r="A30" s="260">
        <v>12</v>
      </c>
      <c r="B30" s="389" t="s">
        <v>293</v>
      </c>
      <c r="C30" s="390"/>
      <c r="D30" s="391"/>
      <c r="E30" s="261">
        <f>SUM(E26:E29)</f>
        <v>0</v>
      </c>
      <c r="F30" s="262">
        <v>24</v>
      </c>
      <c r="G30" s="392"/>
      <c r="H30" s="392"/>
      <c r="I30" s="392"/>
      <c r="J30" s="392"/>
      <c r="K30" s="254"/>
    </row>
    <row r="31" spans="1:11" ht="17.25" customHeight="1" thickBot="1">
      <c r="A31" s="248"/>
      <c r="B31" s="393"/>
      <c r="C31" s="394"/>
      <c r="D31" s="395"/>
      <c r="E31" s="263"/>
      <c r="F31" s="264">
        <v>25</v>
      </c>
      <c r="G31" s="396" t="s">
        <v>294</v>
      </c>
      <c r="H31" s="397"/>
      <c r="I31" s="397"/>
      <c r="J31" s="265"/>
      <c r="K31" s="266">
        <f>SUM(K19:K30)</f>
        <v>0</v>
      </c>
    </row>
    <row r="32" spans="1:11" ht="17.25" customHeight="1" thickBot="1">
      <c r="A32" s="377"/>
      <c r="B32" s="378"/>
      <c r="C32" s="378"/>
      <c r="D32" s="378"/>
      <c r="E32" s="378"/>
      <c r="F32" s="379" t="s">
        <v>295</v>
      </c>
      <c r="G32" s="380"/>
      <c r="H32" s="380"/>
      <c r="I32" s="380"/>
      <c r="J32" s="381"/>
      <c r="K32" s="382"/>
    </row>
    <row r="33" spans="1:13" ht="17.25" customHeight="1" thickBot="1">
      <c r="A33" s="377"/>
      <c r="B33" s="378"/>
      <c r="C33" s="378"/>
      <c r="D33" s="378"/>
      <c r="E33" s="378"/>
      <c r="F33" s="267">
        <v>26</v>
      </c>
      <c r="G33" s="383" t="s">
        <v>296</v>
      </c>
      <c r="H33" s="383"/>
      <c r="I33" s="383"/>
      <c r="J33" s="384"/>
      <c r="K33" s="268">
        <f>E30+K31</f>
        <v>0</v>
      </c>
      <c r="M33" s="269"/>
    </row>
    <row r="34" spans="1:11" ht="17.25" customHeight="1">
      <c r="A34" s="377"/>
      <c r="B34" s="378"/>
      <c r="C34" s="378"/>
      <c r="D34" s="378"/>
      <c r="E34" s="378"/>
      <c r="F34" s="270">
        <v>27</v>
      </c>
      <c r="G34" s="385" t="s">
        <v>297</v>
      </c>
      <c r="H34" s="386"/>
      <c r="I34" s="386"/>
      <c r="J34" s="386"/>
      <c r="K34" s="271">
        <f>K33*0.2</f>
        <v>0</v>
      </c>
    </row>
    <row r="35" spans="1:11" ht="17.25" customHeight="1">
      <c r="A35" s="377"/>
      <c r="B35" s="378"/>
      <c r="C35" s="378"/>
      <c r="D35" s="378"/>
      <c r="E35" s="378"/>
      <c r="F35" s="270">
        <v>28</v>
      </c>
      <c r="G35" s="385"/>
      <c r="H35" s="386"/>
      <c r="I35" s="386"/>
      <c r="J35" s="386"/>
      <c r="K35" s="272"/>
    </row>
    <row r="36" spans="1:11" ht="17.25" customHeight="1" thickBot="1">
      <c r="A36" s="377"/>
      <c r="B36" s="378"/>
      <c r="C36" s="378"/>
      <c r="D36" s="378"/>
      <c r="E36" s="378"/>
      <c r="F36" s="270">
        <v>29</v>
      </c>
      <c r="G36" s="385"/>
      <c r="H36" s="386"/>
      <c r="I36" s="386"/>
      <c r="J36" s="386"/>
      <c r="K36" s="272"/>
    </row>
    <row r="37" spans="1:11" ht="17.25" customHeight="1" thickBot="1">
      <c r="A37" s="377"/>
      <c r="B37" s="378"/>
      <c r="C37" s="378"/>
      <c r="D37" s="378"/>
      <c r="E37" s="378"/>
      <c r="F37" s="273">
        <v>30</v>
      </c>
      <c r="G37" s="387" t="s">
        <v>298</v>
      </c>
      <c r="H37" s="387"/>
      <c r="I37" s="387"/>
      <c r="J37" s="388"/>
      <c r="K37" s="274">
        <f>SUM(K33:K36)</f>
        <v>0</v>
      </c>
    </row>
    <row r="38" spans="1:11" ht="12.75">
      <c r="A38" s="358"/>
      <c r="B38" s="359"/>
      <c r="C38" s="359"/>
      <c r="D38" s="359"/>
      <c r="E38" s="359"/>
      <c r="F38" s="359"/>
      <c r="G38" s="359"/>
      <c r="H38" s="359"/>
      <c r="I38" s="359"/>
      <c r="J38" s="359"/>
      <c r="K38" s="360"/>
    </row>
    <row r="39" spans="1:11" ht="12.75">
      <c r="A39" s="275"/>
      <c r="B39" s="276"/>
      <c r="C39" s="277"/>
      <c r="D39" s="361"/>
      <c r="E39" s="362"/>
      <c r="F39" s="342" t="s">
        <v>299</v>
      </c>
      <c r="G39" s="343"/>
      <c r="H39" s="344"/>
      <c r="I39" s="345"/>
      <c r="J39" s="346"/>
      <c r="K39" s="347"/>
    </row>
    <row r="40" spans="1:11" ht="12.75">
      <c r="A40" s="365" t="s">
        <v>300</v>
      </c>
      <c r="B40" s="366"/>
      <c r="C40" s="367"/>
      <c r="D40" s="363"/>
      <c r="E40" s="364"/>
      <c r="F40" s="342" t="s">
        <v>301</v>
      </c>
      <c r="G40" s="343"/>
      <c r="H40" s="344"/>
      <c r="I40" s="345"/>
      <c r="J40" s="346"/>
      <c r="K40" s="347"/>
    </row>
    <row r="41" spans="1:11" ht="12.75">
      <c r="A41" s="368"/>
      <c r="B41" s="369"/>
      <c r="C41" s="370"/>
      <c r="D41" s="363"/>
      <c r="E41" s="364"/>
      <c r="F41" s="342" t="s">
        <v>302</v>
      </c>
      <c r="G41" s="343"/>
      <c r="H41" s="344"/>
      <c r="I41" s="374"/>
      <c r="J41" s="375"/>
      <c r="K41" s="376"/>
    </row>
    <row r="42" spans="1:11" ht="12.75">
      <c r="A42" s="371"/>
      <c r="B42" s="372"/>
      <c r="C42" s="373"/>
      <c r="D42" s="363"/>
      <c r="E42" s="364"/>
      <c r="F42" s="342"/>
      <c r="G42" s="343"/>
      <c r="H42" s="344"/>
      <c r="I42" s="345" t="s">
        <v>264</v>
      </c>
      <c r="J42" s="346"/>
      <c r="K42" s="347"/>
    </row>
    <row r="43" spans="1:11" ht="13.5" thickBot="1">
      <c r="A43" s="348" t="s">
        <v>303</v>
      </c>
      <c r="B43" s="349"/>
      <c r="C43" s="350"/>
      <c r="D43" s="351" t="s">
        <v>304</v>
      </c>
      <c r="E43" s="350"/>
      <c r="F43" s="352" t="s">
        <v>305</v>
      </c>
      <c r="G43" s="353"/>
      <c r="H43" s="354"/>
      <c r="I43" s="355"/>
      <c r="J43" s="356"/>
      <c r="K43" s="357"/>
    </row>
  </sheetData>
  <sheetProtection/>
  <mergeCells count="87">
    <mergeCell ref="A1:K4"/>
    <mergeCell ref="C5:K5"/>
    <mergeCell ref="A6:G6"/>
    <mergeCell ref="H6:I6"/>
    <mergeCell ref="J6:K6"/>
    <mergeCell ref="C7:G7"/>
    <mergeCell ref="H7:I7"/>
    <mergeCell ref="J7:K7"/>
    <mergeCell ref="C8:G8"/>
    <mergeCell ref="H8:I8"/>
    <mergeCell ref="J8:K8"/>
    <mergeCell ref="C9:G9"/>
    <mergeCell ref="H9:I9"/>
    <mergeCell ref="J9:K9"/>
    <mergeCell ref="C10:G10"/>
    <mergeCell ref="H10:I10"/>
    <mergeCell ref="J10:K10"/>
    <mergeCell ref="C11:G11"/>
    <mergeCell ref="H11:I11"/>
    <mergeCell ref="J11:K11"/>
    <mergeCell ref="C12:G12"/>
    <mergeCell ref="H12:I12"/>
    <mergeCell ref="J12:K12"/>
    <mergeCell ref="C13:G13"/>
    <mergeCell ref="H13:I13"/>
    <mergeCell ref="J13:K13"/>
    <mergeCell ref="C14:D14"/>
    <mergeCell ref="F14:G14"/>
    <mergeCell ref="H14:I14"/>
    <mergeCell ref="J14:K14"/>
    <mergeCell ref="C16:D16"/>
    <mergeCell ref="F16:G16"/>
    <mergeCell ref="H16:K16"/>
    <mergeCell ref="A17:K17"/>
    <mergeCell ref="C15:D15"/>
    <mergeCell ref="F15:G15"/>
    <mergeCell ref="H15:I15"/>
    <mergeCell ref="J15:K15"/>
    <mergeCell ref="B21:C22"/>
    <mergeCell ref="G21:J21"/>
    <mergeCell ref="G22:J22"/>
    <mergeCell ref="B23:D23"/>
    <mergeCell ref="G23:J23"/>
    <mergeCell ref="A18:E18"/>
    <mergeCell ref="G18:K18"/>
    <mergeCell ref="B19:C20"/>
    <mergeCell ref="G19:J19"/>
    <mergeCell ref="G20:J20"/>
    <mergeCell ref="B26:D26"/>
    <mergeCell ref="G26:J26"/>
    <mergeCell ref="B27:D27"/>
    <mergeCell ref="G27:J27"/>
    <mergeCell ref="B24:D24"/>
    <mergeCell ref="G24:J24"/>
    <mergeCell ref="B25:D25"/>
    <mergeCell ref="G25:J25"/>
    <mergeCell ref="B30:D30"/>
    <mergeCell ref="G30:J30"/>
    <mergeCell ref="B31:D31"/>
    <mergeCell ref="G31:I31"/>
    <mergeCell ref="B28:D28"/>
    <mergeCell ref="G28:J28"/>
    <mergeCell ref="B29:D29"/>
    <mergeCell ref="G29:J29"/>
    <mergeCell ref="A32:E37"/>
    <mergeCell ref="F32:K32"/>
    <mergeCell ref="G33:J33"/>
    <mergeCell ref="G34:J34"/>
    <mergeCell ref="G35:J35"/>
    <mergeCell ref="G36:J36"/>
    <mergeCell ref="G37:J37"/>
    <mergeCell ref="A38:K38"/>
    <mergeCell ref="D39:E42"/>
    <mergeCell ref="F39:H39"/>
    <mergeCell ref="I39:K39"/>
    <mergeCell ref="A40:C40"/>
    <mergeCell ref="F40:H40"/>
    <mergeCell ref="I40:K40"/>
    <mergeCell ref="A41:C42"/>
    <mergeCell ref="F41:H41"/>
    <mergeCell ref="I41:K41"/>
    <mergeCell ref="F42:H42"/>
    <mergeCell ref="I42:K42"/>
    <mergeCell ref="A43:C43"/>
    <mergeCell ref="D43:E43"/>
    <mergeCell ref="F43:H43"/>
    <mergeCell ref="I43:K43"/>
  </mergeCells>
  <printOptions/>
  <pageMargins left="0.53" right="0.28" top="0.49" bottom="0.984251969" header="0.37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42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9.00390625" style="0" customWidth="1"/>
    <col min="2" max="2" width="51.421875" style="0" customWidth="1"/>
    <col min="3" max="3" width="21.00390625" style="0" customWidth="1"/>
    <col min="4" max="4" width="11.28125" style="0" customWidth="1"/>
    <col min="5" max="6" width="14.28125" style="0" bestFit="1" customWidth="1"/>
    <col min="7" max="7" width="13.28125" style="0" bestFit="1" customWidth="1"/>
  </cols>
  <sheetData>
    <row r="1" spans="1:3" ht="20.25" customHeight="1">
      <c r="A1" s="299" t="s">
        <v>328</v>
      </c>
      <c r="B1" s="220"/>
      <c r="C1" s="278"/>
    </row>
    <row r="2" spans="1:4" ht="12.75">
      <c r="A2" s="298" t="s">
        <v>259</v>
      </c>
      <c r="B2" s="279"/>
      <c r="C2" s="219"/>
      <c r="D2" s="280"/>
    </row>
    <row r="3" spans="1:3" ht="6" customHeight="1">
      <c r="A3" s="281"/>
      <c r="B3" s="4"/>
      <c r="C3" s="5"/>
    </row>
    <row r="4" s="282" customFormat="1" ht="26.25" customHeight="1">
      <c r="B4" s="283" t="s">
        <v>306</v>
      </c>
    </row>
    <row r="5" spans="1:3" s="282" customFormat="1" ht="21" customHeight="1">
      <c r="A5" s="284">
        <v>1</v>
      </c>
      <c r="B5" s="285" t="s">
        <v>307</v>
      </c>
      <c r="C5" s="311" t="s">
        <v>326</v>
      </c>
    </row>
    <row r="6" spans="1:3" s="282" customFormat="1" ht="21" customHeight="1">
      <c r="A6" s="286">
        <v>5</v>
      </c>
      <c r="B6" s="287" t="s">
        <v>147</v>
      </c>
      <c r="C6" s="311" t="s">
        <v>326</v>
      </c>
    </row>
    <row r="7" spans="1:3" s="282" customFormat="1" ht="21" customHeight="1">
      <c r="A7" s="286">
        <v>61</v>
      </c>
      <c r="B7" s="287" t="s">
        <v>81</v>
      </c>
      <c r="C7" s="311" t="s">
        <v>326</v>
      </c>
    </row>
    <row r="8" spans="1:3" s="282" customFormat="1" ht="21" customHeight="1">
      <c r="A8" s="286">
        <v>62</v>
      </c>
      <c r="B8" s="287" t="s">
        <v>132</v>
      </c>
      <c r="C8" s="311" t="s">
        <v>326</v>
      </c>
    </row>
    <row r="9" spans="1:3" s="282" customFormat="1" ht="21" customHeight="1">
      <c r="A9" s="286">
        <v>63</v>
      </c>
      <c r="B9" s="287" t="s">
        <v>83</v>
      </c>
      <c r="C9" s="311" t="s">
        <v>326</v>
      </c>
    </row>
    <row r="10" spans="1:3" s="282" customFormat="1" ht="21" customHeight="1">
      <c r="A10" s="286">
        <v>9</v>
      </c>
      <c r="B10" s="287" t="s">
        <v>84</v>
      </c>
      <c r="C10" s="311" t="s">
        <v>326</v>
      </c>
    </row>
    <row r="11" spans="1:3" s="282" customFormat="1" ht="21" customHeight="1">
      <c r="A11" s="288">
        <v>96</v>
      </c>
      <c r="B11" s="289" t="s">
        <v>44</v>
      </c>
      <c r="C11" s="311" t="s">
        <v>326</v>
      </c>
    </row>
    <row r="12" spans="2:3" s="282" customFormat="1" ht="21" customHeight="1">
      <c r="B12" s="290" t="s">
        <v>308</v>
      </c>
      <c r="C12" s="311" t="s">
        <v>326</v>
      </c>
    </row>
    <row r="13" s="282" customFormat="1" ht="21" customHeight="1">
      <c r="C13" s="291"/>
    </row>
    <row r="14" s="282" customFormat="1" ht="21" customHeight="1">
      <c r="B14" s="283" t="s">
        <v>309</v>
      </c>
    </row>
    <row r="15" spans="1:3" s="282" customFormat="1" ht="18.75" customHeight="1">
      <c r="A15" s="284">
        <v>711</v>
      </c>
      <c r="B15" s="292" t="s">
        <v>90</v>
      </c>
      <c r="C15" s="311" t="s">
        <v>326</v>
      </c>
    </row>
    <row r="16" spans="1:3" s="282" customFormat="1" ht="18.75" customHeight="1">
      <c r="A16" s="300">
        <v>712</v>
      </c>
      <c r="B16" s="301" t="s">
        <v>7</v>
      </c>
      <c r="C16" s="311" t="s">
        <v>326</v>
      </c>
    </row>
    <row r="17" spans="1:3" s="282" customFormat="1" ht="18.75" customHeight="1">
      <c r="A17" s="286">
        <v>713</v>
      </c>
      <c r="B17" s="293" t="s">
        <v>101</v>
      </c>
      <c r="C17" s="311" t="s">
        <v>326</v>
      </c>
    </row>
    <row r="18" spans="1:3" s="282" customFormat="1" ht="18.75" customHeight="1">
      <c r="A18" s="286">
        <v>763</v>
      </c>
      <c r="B18" s="293" t="s">
        <v>106</v>
      </c>
      <c r="C18" s="311" t="s">
        <v>326</v>
      </c>
    </row>
    <row r="19" spans="1:3" s="282" customFormat="1" ht="18.75" customHeight="1">
      <c r="A19" s="286">
        <v>764</v>
      </c>
      <c r="B19" s="293" t="s">
        <v>310</v>
      </c>
      <c r="C19" s="311" t="s">
        <v>326</v>
      </c>
    </row>
    <row r="20" spans="1:3" s="282" customFormat="1" ht="18.75" customHeight="1">
      <c r="A20" s="286">
        <v>766</v>
      </c>
      <c r="B20" s="293" t="s">
        <v>110</v>
      </c>
      <c r="C20" s="311" t="s">
        <v>326</v>
      </c>
    </row>
    <row r="21" spans="1:3" s="282" customFormat="1" ht="18.75" customHeight="1">
      <c r="A21" s="286">
        <v>767</v>
      </c>
      <c r="B21" s="293" t="s">
        <v>114</v>
      </c>
      <c r="C21" s="311" t="s">
        <v>326</v>
      </c>
    </row>
    <row r="22" spans="1:3" s="282" customFormat="1" ht="18.75" customHeight="1">
      <c r="A22" s="286">
        <v>781</v>
      </c>
      <c r="B22" s="293" t="s">
        <v>118</v>
      </c>
      <c r="C22" s="311" t="s">
        <v>326</v>
      </c>
    </row>
    <row r="23" spans="1:3" s="282" customFormat="1" ht="18.75" customHeight="1">
      <c r="A23" s="288">
        <v>784</v>
      </c>
      <c r="B23" s="294" t="s">
        <v>122</v>
      </c>
      <c r="C23" s="311" t="s">
        <v>326</v>
      </c>
    </row>
    <row r="24" spans="2:3" s="282" customFormat="1" ht="21" customHeight="1">
      <c r="B24" s="290" t="s">
        <v>311</v>
      </c>
      <c r="C24" s="311" t="s">
        <v>326</v>
      </c>
    </row>
    <row r="25" s="282" customFormat="1" ht="15" thickBot="1">
      <c r="C25" s="291"/>
    </row>
    <row r="26" spans="2:3" s="282" customFormat="1" ht="21.75" customHeight="1" thickBot="1">
      <c r="B26" s="295" t="s">
        <v>312</v>
      </c>
      <c r="C26" s="296" t="e">
        <f>C24+C12</f>
        <v>#VALUE!</v>
      </c>
    </row>
    <row r="27" s="282" customFormat="1" ht="14.25">
      <c r="C27" s="291"/>
    </row>
    <row r="28" spans="2:3" s="282" customFormat="1" ht="18" customHeight="1">
      <c r="B28" s="306" t="s">
        <v>315</v>
      </c>
      <c r="C28" s="311" t="s">
        <v>326</v>
      </c>
    </row>
    <row r="29" s="282" customFormat="1" ht="14.25">
      <c r="C29" s="291"/>
    </row>
    <row r="30" s="282" customFormat="1" ht="14.25">
      <c r="C30" s="291"/>
    </row>
    <row r="31" ht="14.25">
      <c r="C31" s="297"/>
    </row>
    <row r="32" ht="14.25">
      <c r="C32" s="297"/>
    </row>
    <row r="33" ht="14.25">
      <c r="C33" s="297"/>
    </row>
    <row r="34" ht="14.25">
      <c r="C34" s="297"/>
    </row>
    <row r="35" ht="14.25">
      <c r="C35" s="297"/>
    </row>
    <row r="36" ht="14.25">
      <c r="C36" s="297"/>
    </row>
    <row r="37" ht="14.25">
      <c r="C37" s="297"/>
    </row>
    <row r="38" ht="14.25">
      <c r="C38" s="297"/>
    </row>
    <row r="39" ht="14.25">
      <c r="C39" s="297"/>
    </row>
    <row r="40" ht="14.25">
      <c r="C40" s="297"/>
    </row>
    <row r="41" ht="14.25">
      <c r="C41" s="297"/>
    </row>
    <row r="42" ht="14.25">
      <c r="C42" s="297"/>
    </row>
  </sheetData>
  <sheetProtection/>
  <printOptions/>
  <pageMargins left="1.01" right="0.5" top="0.61" bottom="0.59" header="0.4921259845" footer="0.3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B291"/>
  <sheetViews>
    <sheetView tabSelected="1" zoomScalePageLayoutView="0" workbookViewId="0" topLeftCell="A98">
      <selection activeCell="E99" sqref="E99"/>
    </sheetView>
  </sheetViews>
  <sheetFormatPr defaultColWidth="9.140625" defaultRowHeight="12.75"/>
  <cols>
    <col min="1" max="1" width="6.57421875" style="323" customWidth="1"/>
    <col min="2" max="2" width="15.57421875" style="0" customWidth="1"/>
    <col min="3" max="3" width="75.140625" style="0" customWidth="1"/>
    <col min="4" max="4" width="6.57421875" style="0" customWidth="1"/>
    <col min="6" max="6" width="10.00390625" style="0" customWidth="1"/>
    <col min="7" max="7" width="16.140625" style="0" customWidth="1"/>
    <col min="8" max="10" width="95.7109375" style="0" customWidth="1"/>
    <col min="11" max="11" width="15.00390625" style="0" customWidth="1"/>
  </cols>
  <sheetData>
    <row r="1" spans="1:7" ht="18" customHeight="1">
      <c r="A1" s="225" t="s">
        <v>329</v>
      </c>
      <c r="B1" s="220"/>
      <c r="C1" s="221"/>
      <c r="D1" s="222" t="s">
        <v>64</v>
      </c>
      <c r="E1" s="223"/>
      <c r="F1" s="223"/>
      <c r="G1" s="224"/>
    </row>
    <row r="2" spans="1:7" ht="12.75">
      <c r="A2" s="226" t="s">
        <v>259</v>
      </c>
      <c r="B2" s="1"/>
      <c r="C2" s="2"/>
      <c r="D2" s="3"/>
      <c r="E2" s="4"/>
      <c r="F2" s="4"/>
      <c r="G2" s="5"/>
    </row>
    <row r="3" spans="1:7" ht="17.25" customHeight="1">
      <c r="A3" s="6" t="s">
        <v>65</v>
      </c>
      <c r="B3" s="7" t="s">
        <v>66</v>
      </c>
      <c r="C3" s="7" t="s">
        <v>67</v>
      </c>
      <c r="D3" s="7" t="s">
        <v>68</v>
      </c>
      <c r="E3" s="7" t="s">
        <v>156</v>
      </c>
      <c r="F3" s="7" t="s">
        <v>69</v>
      </c>
      <c r="G3" s="8" t="s">
        <v>131</v>
      </c>
    </row>
    <row r="4" spans="1:7" ht="13.5" thickBot="1">
      <c r="A4" s="227">
        <v>1</v>
      </c>
      <c r="B4" s="228">
        <v>3</v>
      </c>
      <c r="C4" s="228">
        <v>4</v>
      </c>
      <c r="D4" s="228">
        <v>5</v>
      </c>
      <c r="E4" s="228">
        <v>6</v>
      </c>
      <c r="F4" s="228">
        <v>8</v>
      </c>
      <c r="G4" s="229">
        <v>10</v>
      </c>
    </row>
    <row r="5" ht="7.5" customHeight="1" thickTop="1">
      <c r="G5" s="9"/>
    </row>
    <row r="6" spans="1:7" ht="18" customHeight="1">
      <c r="A6" s="324"/>
      <c r="B6" s="10"/>
      <c r="C6" s="11" t="s">
        <v>70</v>
      </c>
      <c r="D6" s="12"/>
      <c r="E6" s="13"/>
      <c r="F6" s="14"/>
      <c r="G6" s="15"/>
    </row>
    <row r="7" spans="1:10" ht="21" customHeight="1">
      <c r="A7" s="325">
        <v>0</v>
      </c>
      <c r="B7" s="16">
        <v>1</v>
      </c>
      <c r="C7" s="17" t="s">
        <v>71</v>
      </c>
      <c r="D7" s="18"/>
      <c r="E7" s="19"/>
      <c r="F7" s="20"/>
      <c r="G7" s="21"/>
      <c r="H7" s="21"/>
      <c r="I7" s="21"/>
      <c r="J7" s="21"/>
    </row>
    <row r="8" spans="1:10" s="46" customFormat="1" ht="17.25" customHeight="1">
      <c r="A8" s="326">
        <v>1</v>
      </c>
      <c r="B8" s="41" t="s">
        <v>126</v>
      </c>
      <c r="C8" s="42" t="s">
        <v>125</v>
      </c>
      <c r="D8" s="43" t="s">
        <v>72</v>
      </c>
      <c r="E8" s="44">
        <v>39.4</v>
      </c>
      <c r="F8" s="45"/>
      <c r="G8" s="310" t="s">
        <v>326</v>
      </c>
      <c r="H8" s="230"/>
      <c r="I8" s="230"/>
      <c r="J8" s="230"/>
    </row>
    <row r="9" spans="1:10" s="46" customFormat="1" ht="17.25" customHeight="1">
      <c r="A9" s="327">
        <f aca="true" t="shared" si="0" ref="A9:A14">A8+1</f>
        <v>2</v>
      </c>
      <c r="B9" s="23" t="s">
        <v>127</v>
      </c>
      <c r="C9" s="47" t="s">
        <v>128</v>
      </c>
      <c r="D9" s="48" t="s">
        <v>72</v>
      </c>
      <c r="E9" s="49">
        <f>E8*0.5</f>
        <v>19.7</v>
      </c>
      <c r="F9" s="50"/>
      <c r="G9" s="310" t="s">
        <v>326</v>
      </c>
      <c r="H9" s="230"/>
      <c r="I9" s="230"/>
      <c r="J9" s="230"/>
    </row>
    <row r="10" spans="1:10" s="46" customFormat="1" ht="17.25" customHeight="1">
      <c r="A10" s="327">
        <f t="shared" si="0"/>
        <v>3</v>
      </c>
      <c r="B10" s="23" t="s">
        <v>73</v>
      </c>
      <c r="C10" s="47" t="s">
        <v>74</v>
      </c>
      <c r="D10" s="48" t="s">
        <v>72</v>
      </c>
      <c r="E10" s="49">
        <v>32.6</v>
      </c>
      <c r="F10" s="50"/>
      <c r="G10" s="310" t="s">
        <v>326</v>
      </c>
      <c r="H10" s="230"/>
      <c r="I10" s="230"/>
      <c r="J10" s="230"/>
    </row>
    <row r="11" spans="1:10" s="46" customFormat="1" ht="17.25" customHeight="1">
      <c r="A11" s="327">
        <f t="shared" si="0"/>
        <v>4</v>
      </c>
      <c r="B11" s="23" t="s">
        <v>129</v>
      </c>
      <c r="C11" s="47" t="s">
        <v>130</v>
      </c>
      <c r="D11" s="48" t="s">
        <v>72</v>
      </c>
      <c r="E11" s="49">
        <f>E8-E10</f>
        <v>6.799999999999997</v>
      </c>
      <c r="F11" s="50"/>
      <c r="G11" s="310" t="s">
        <v>326</v>
      </c>
      <c r="H11" s="230"/>
      <c r="I11" s="230"/>
      <c r="J11" s="230"/>
    </row>
    <row r="12" spans="1:10" s="46" customFormat="1" ht="17.25" customHeight="1">
      <c r="A12" s="327">
        <f t="shared" si="0"/>
        <v>5</v>
      </c>
      <c r="B12" s="23" t="s">
        <v>160</v>
      </c>
      <c r="C12" s="47" t="s">
        <v>161</v>
      </c>
      <c r="D12" s="48" t="s">
        <v>72</v>
      </c>
      <c r="E12" s="49">
        <f>E11</f>
        <v>6.799999999999997</v>
      </c>
      <c r="F12" s="50"/>
      <c r="G12" s="310" t="s">
        <v>326</v>
      </c>
      <c r="H12" s="230"/>
      <c r="I12" s="230"/>
      <c r="J12" s="230"/>
    </row>
    <row r="13" spans="1:10" s="46" customFormat="1" ht="17.25" customHeight="1">
      <c r="A13" s="327">
        <f t="shared" si="0"/>
        <v>6</v>
      </c>
      <c r="B13" s="32" t="s">
        <v>162</v>
      </c>
      <c r="C13" s="51" t="s">
        <v>164</v>
      </c>
      <c r="D13" s="48" t="s">
        <v>72</v>
      </c>
      <c r="E13" s="52">
        <f>E12</f>
        <v>6.799999999999997</v>
      </c>
      <c r="F13" s="53"/>
      <c r="G13" s="310" t="s">
        <v>326</v>
      </c>
      <c r="H13" s="230"/>
      <c r="I13" s="230"/>
      <c r="J13" s="230"/>
    </row>
    <row r="14" spans="1:10" s="46" customFormat="1" ht="17.25" customHeight="1">
      <c r="A14" s="328">
        <f t="shared" si="0"/>
        <v>7</v>
      </c>
      <c r="B14" s="25" t="s">
        <v>163</v>
      </c>
      <c r="C14" s="54" t="s">
        <v>165</v>
      </c>
      <c r="D14" s="55" t="s">
        <v>72</v>
      </c>
      <c r="E14" s="56">
        <f>E12</f>
        <v>6.799999999999997</v>
      </c>
      <c r="F14" s="57"/>
      <c r="G14" s="310" t="s">
        <v>326</v>
      </c>
      <c r="H14" s="230"/>
      <c r="I14" s="230"/>
      <c r="J14" s="230"/>
    </row>
    <row r="15" spans="1:10" ht="21" customHeight="1">
      <c r="A15" s="329"/>
      <c r="B15" s="27"/>
      <c r="C15" s="28" t="s">
        <v>75</v>
      </c>
      <c r="D15" s="29"/>
      <c r="E15" s="30"/>
      <c r="F15" s="31"/>
      <c r="G15" s="310" t="s">
        <v>326</v>
      </c>
      <c r="H15" s="132"/>
      <c r="I15" s="132"/>
      <c r="J15" s="132"/>
    </row>
    <row r="16" spans="1:10" ht="21.75" customHeight="1">
      <c r="A16" s="330">
        <v>0</v>
      </c>
      <c r="B16" s="16">
        <v>5</v>
      </c>
      <c r="C16" s="17" t="s">
        <v>147</v>
      </c>
      <c r="D16" s="33"/>
      <c r="E16" s="34"/>
      <c r="F16" s="35"/>
      <c r="G16" s="36"/>
      <c r="H16" s="36"/>
      <c r="I16" s="36"/>
      <c r="J16" s="36"/>
    </row>
    <row r="17" spans="1:13" s="46" customFormat="1" ht="17.25" customHeight="1">
      <c r="A17" s="331">
        <f>A14+1</f>
        <v>8</v>
      </c>
      <c r="B17" s="58" t="s">
        <v>166</v>
      </c>
      <c r="C17" s="66" t="s">
        <v>167</v>
      </c>
      <c r="D17" s="43" t="s">
        <v>76</v>
      </c>
      <c r="E17" s="60">
        <f>(5+2.5+5)*0.4</f>
        <v>5</v>
      </c>
      <c r="F17" s="61"/>
      <c r="G17" s="310" t="s">
        <v>326</v>
      </c>
      <c r="H17" s="230"/>
      <c r="I17" s="230"/>
      <c r="J17" s="230"/>
      <c r="L17" s="46">
        <v>0.101</v>
      </c>
      <c r="M17" s="78">
        <f>L17*E17</f>
        <v>0.505</v>
      </c>
    </row>
    <row r="18" spans="1:13" s="46" customFormat="1" ht="17.25" customHeight="1">
      <c r="A18" s="332">
        <f>A17+1</f>
        <v>9</v>
      </c>
      <c r="B18" s="62" t="s">
        <v>149</v>
      </c>
      <c r="C18" s="67" t="s">
        <v>148</v>
      </c>
      <c r="D18" s="48" t="s">
        <v>76</v>
      </c>
      <c r="E18" s="64">
        <f>E17</f>
        <v>5</v>
      </c>
      <c r="F18" s="65"/>
      <c r="G18" s="310" t="s">
        <v>326</v>
      </c>
      <c r="H18" s="230"/>
      <c r="I18" s="230"/>
      <c r="J18" s="230"/>
      <c r="L18" s="46">
        <v>0</v>
      </c>
      <c r="M18" s="78">
        <f aca="true" t="shared" si="1" ref="M18:M28">L18*E18</f>
        <v>0</v>
      </c>
    </row>
    <row r="19" spans="1:13" s="46" customFormat="1" ht="17.25" customHeight="1">
      <c r="A19" s="332">
        <f>A18+1</f>
        <v>10</v>
      </c>
      <c r="B19" s="62" t="s">
        <v>93</v>
      </c>
      <c r="C19" s="67" t="s">
        <v>168</v>
      </c>
      <c r="D19" s="48" t="s">
        <v>76</v>
      </c>
      <c r="E19" s="64">
        <f>E17*1.05+0.5</f>
        <v>5.75</v>
      </c>
      <c r="F19" s="65"/>
      <c r="G19" s="310" t="s">
        <v>326</v>
      </c>
      <c r="H19" s="230"/>
      <c r="I19" s="230"/>
      <c r="J19" s="230"/>
      <c r="M19" s="78">
        <f t="shared" si="1"/>
        <v>0</v>
      </c>
    </row>
    <row r="20" spans="1:13" s="46" customFormat="1" ht="17.25" customHeight="1">
      <c r="A20" s="332">
        <f>A19+1</f>
        <v>11</v>
      </c>
      <c r="B20" s="62" t="s">
        <v>93</v>
      </c>
      <c r="C20" s="67" t="s">
        <v>158</v>
      </c>
      <c r="D20" s="48" t="s">
        <v>76</v>
      </c>
      <c r="E20" s="64">
        <v>40.8</v>
      </c>
      <c r="F20" s="65"/>
      <c r="G20" s="310" t="s">
        <v>326</v>
      </c>
      <c r="H20" s="230"/>
      <c r="I20" s="230"/>
      <c r="J20" s="230"/>
      <c r="M20" s="78"/>
    </row>
    <row r="21" spans="1:13" s="46" customFormat="1" ht="17.25" customHeight="1">
      <c r="A21" s="332">
        <f>A20+1</f>
        <v>12</v>
      </c>
      <c r="B21" s="62" t="s">
        <v>169</v>
      </c>
      <c r="C21" s="67" t="s">
        <v>170</v>
      </c>
      <c r="D21" s="48" t="s">
        <v>79</v>
      </c>
      <c r="E21" s="64">
        <f>5+11+23.5+6+5+2.5</f>
        <v>53</v>
      </c>
      <c r="F21" s="65"/>
      <c r="G21" s="310" t="s">
        <v>326</v>
      </c>
      <c r="H21" s="230"/>
      <c r="I21" s="230"/>
      <c r="J21" s="230"/>
      <c r="L21" s="46">
        <v>0.12962</v>
      </c>
      <c r="M21" s="78">
        <f t="shared" si="1"/>
        <v>6.869860000000001</v>
      </c>
    </row>
    <row r="22" spans="1:13" s="46" customFormat="1" ht="17.25" customHeight="1">
      <c r="A22" s="333">
        <f>A21+1</f>
        <v>13</v>
      </c>
      <c r="B22" s="74" t="s">
        <v>93</v>
      </c>
      <c r="C22" s="75" t="s">
        <v>171</v>
      </c>
      <c r="D22" s="55" t="s">
        <v>79</v>
      </c>
      <c r="E22" s="76">
        <f>E21*1.05</f>
        <v>55.650000000000006</v>
      </c>
      <c r="F22" s="77"/>
      <c r="G22" s="310" t="s">
        <v>326</v>
      </c>
      <c r="H22" s="230"/>
      <c r="I22" s="230"/>
      <c r="J22" s="230"/>
      <c r="L22" s="46">
        <v>0</v>
      </c>
      <c r="M22" s="78">
        <f t="shared" si="1"/>
        <v>0</v>
      </c>
    </row>
    <row r="23" spans="1:28" s="46" customFormat="1" ht="20.25" customHeight="1">
      <c r="A23" s="334"/>
      <c r="B23" s="68"/>
      <c r="C23" s="28" t="s">
        <v>150</v>
      </c>
      <c r="D23" s="29"/>
      <c r="E23" s="69"/>
      <c r="F23" s="31"/>
      <c r="G23" s="310" t="s">
        <v>326</v>
      </c>
      <c r="H23" s="132"/>
      <c r="I23" s="132"/>
      <c r="J23" s="132"/>
      <c r="K23"/>
      <c r="L23"/>
      <c r="M23" s="78">
        <f t="shared" si="1"/>
        <v>0</v>
      </c>
      <c r="N23"/>
      <c r="O23"/>
      <c r="P23"/>
      <c r="Q23"/>
      <c r="R23" s="70">
        <v>0</v>
      </c>
      <c r="S23"/>
      <c r="T23"/>
      <c r="U23" s="71">
        <v>0</v>
      </c>
      <c r="V23" s="72"/>
      <c r="W23" s="72"/>
      <c r="X23" s="72">
        <v>1.5873015873015874</v>
      </c>
      <c r="Y23" s="72">
        <v>1050</v>
      </c>
      <c r="Z23" s="73"/>
      <c r="AA23" s="73"/>
      <c r="AB23" s="73"/>
    </row>
    <row r="24" spans="1:25" ht="21" customHeight="1">
      <c r="A24" s="330">
        <v>0</v>
      </c>
      <c r="B24" s="16">
        <v>61</v>
      </c>
      <c r="C24" s="17" t="s">
        <v>81</v>
      </c>
      <c r="D24" s="33"/>
      <c r="E24" s="34"/>
      <c r="F24" s="35"/>
      <c r="G24" s="36"/>
      <c r="H24" s="36"/>
      <c r="I24" s="36"/>
      <c r="J24" s="36"/>
      <c r="M24" s="78">
        <f t="shared" si="1"/>
        <v>0</v>
      </c>
      <c r="R24" s="70">
        <v>0</v>
      </c>
      <c r="U24" s="71">
        <v>0</v>
      </c>
      <c r="V24" s="79"/>
      <c r="W24" s="79"/>
      <c r="X24" s="79"/>
      <c r="Y24" s="79"/>
    </row>
    <row r="25" spans="1:25" ht="17.25" customHeight="1">
      <c r="A25" s="331">
        <f>A22+1</f>
        <v>14</v>
      </c>
      <c r="B25" s="84" t="s">
        <v>172</v>
      </c>
      <c r="C25" s="85" t="s">
        <v>325</v>
      </c>
      <c r="D25" s="22" t="s">
        <v>76</v>
      </c>
      <c r="E25" s="37">
        <f>89+14</f>
        <v>103</v>
      </c>
      <c r="F25" s="38"/>
      <c r="G25" s="310" t="s">
        <v>326</v>
      </c>
      <c r="H25" s="230"/>
      <c r="I25" s="230"/>
      <c r="J25" s="230"/>
      <c r="L25">
        <v>0.05088</v>
      </c>
      <c r="M25" s="78">
        <f t="shared" si="1"/>
        <v>5.24064</v>
      </c>
      <c r="Q25">
        <v>0.01103</v>
      </c>
      <c r="R25" s="70">
        <v>0.7354803999999999</v>
      </c>
      <c r="T25">
        <v>0.00645</v>
      </c>
      <c r="U25" s="71">
        <v>0.43008599999999997</v>
      </c>
      <c r="V25" s="72"/>
      <c r="W25" s="72">
        <v>5.0009999999999994</v>
      </c>
      <c r="X25" s="72"/>
      <c r="Y25" s="72"/>
    </row>
    <row r="26" spans="1:25" ht="17.25" customHeight="1">
      <c r="A26" s="332">
        <f>A25+1</f>
        <v>15</v>
      </c>
      <c r="B26" s="86" t="s">
        <v>173</v>
      </c>
      <c r="C26" s="87" t="s">
        <v>174</v>
      </c>
      <c r="D26" s="24" t="s">
        <v>76</v>
      </c>
      <c r="E26" s="82">
        <v>89</v>
      </c>
      <c r="F26" s="83"/>
      <c r="G26" s="310" t="s">
        <v>326</v>
      </c>
      <c r="H26" s="230"/>
      <c r="I26" s="230"/>
      <c r="J26" s="230"/>
      <c r="L26">
        <f>0.04773+0.048</f>
        <v>0.09573000000000001</v>
      </c>
      <c r="M26" s="78">
        <f t="shared" si="1"/>
        <v>8.51997</v>
      </c>
      <c r="Q26">
        <v>0.00552</v>
      </c>
      <c r="R26" s="70">
        <v>0.36807359999999995</v>
      </c>
      <c r="U26" s="71"/>
      <c r="V26" s="72"/>
      <c r="W26" s="72"/>
      <c r="X26" s="72"/>
      <c r="Y26" s="72"/>
    </row>
    <row r="27" spans="1:13" ht="17.25" customHeight="1">
      <c r="A27" s="333">
        <f>A26+1</f>
        <v>16</v>
      </c>
      <c r="B27" s="88" t="s">
        <v>93</v>
      </c>
      <c r="C27" s="89" t="s">
        <v>175</v>
      </c>
      <c r="D27" s="26" t="s">
        <v>79</v>
      </c>
      <c r="E27" s="122">
        <f>236.6</f>
        <v>236.6</v>
      </c>
      <c r="F27" s="90"/>
      <c r="G27" s="310" t="s">
        <v>326</v>
      </c>
      <c r="H27" s="230"/>
      <c r="I27" s="230"/>
      <c r="J27" s="230"/>
      <c r="M27" s="78">
        <f t="shared" si="1"/>
        <v>0</v>
      </c>
    </row>
    <row r="28" spans="1:28" s="46" customFormat="1" ht="20.25" customHeight="1">
      <c r="A28" s="334"/>
      <c r="B28" s="68"/>
      <c r="C28" s="91" t="s">
        <v>82</v>
      </c>
      <c r="D28" s="92"/>
      <c r="E28" s="93"/>
      <c r="F28" s="94"/>
      <c r="G28" s="310" t="s">
        <v>326</v>
      </c>
      <c r="H28" s="132"/>
      <c r="I28" s="132"/>
      <c r="J28" s="132"/>
      <c r="K28"/>
      <c r="L28"/>
      <c r="M28" s="78">
        <f t="shared" si="1"/>
        <v>0</v>
      </c>
      <c r="N28"/>
      <c r="O28"/>
      <c r="P28"/>
      <c r="Q28"/>
      <c r="R28" s="70">
        <v>0</v>
      </c>
      <c r="S28"/>
      <c r="T28"/>
      <c r="U28" s="71">
        <v>0</v>
      </c>
      <c r="V28" s="72"/>
      <c r="W28" s="72"/>
      <c r="X28" s="72">
        <v>1.5873015873015874</v>
      </c>
      <c r="Y28" s="72">
        <v>1050</v>
      </c>
      <c r="Z28" s="73"/>
      <c r="AA28" s="73"/>
      <c r="AB28" s="73"/>
    </row>
    <row r="29" spans="1:25" ht="20.25" customHeight="1">
      <c r="A29" s="330">
        <v>0</v>
      </c>
      <c r="B29" s="16">
        <v>62</v>
      </c>
      <c r="C29" s="17" t="s">
        <v>132</v>
      </c>
      <c r="D29" s="33"/>
      <c r="E29" s="34"/>
      <c r="F29" s="35"/>
      <c r="G29" s="36"/>
      <c r="H29" s="36"/>
      <c r="I29" s="36"/>
      <c r="J29" s="36"/>
      <c r="M29" s="78">
        <f aca="true" t="shared" si="2" ref="M29:M58">L29*E29</f>
        <v>0</v>
      </c>
      <c r="R29" s="70">
        <v>0</v>
      </c>
      <c r="U29" s="71">
        <v>0</v>
      </c>
      <c r="V29" s="79"/>
      <c r="W29" s="79"/>
      <c r="X29" s="79"/>
      <c r="Y29" s="79"/>
    </row>
    <row r="30" spans="1:25" ht="18" customHeight="1">
      <c r="A30" s="331">
        <f>A27+1</f>
        <v>17</v>
      </c>
      <c r="B30" s="99" t="s">
        <v>178</v>
      </c>
      <c r="C30" s="59" t="s">
        <v>177</v>
      </c>
      <c r="D30" s="43" t="s">
        <v>76</v>
      </c>
      <c r="E30" s="60">
        <v>600.1</v>
      </c>
      <c r="F30" s="61"/>
      <c r="G30" s="310" t="s">
        <v>326</v>
      </c>
      <c r="H30" s="230"/>
      <c r="I30" s="230"/>
      <c r="J30" s="230"/>
      <c r="L30">
        <v>0.00832</v>
      </c>
      <c r="M30" s="78">
        <f t="shared" si="2"/>
        <v>4.992832</v>
      </c>
      <c r="Q30">
        <v>0.01103</v>
      </c>
      <c r="R30" s="70">
        <v>0.7354803999999999</v>
      </c>
      <c r="T30">
        <v>0.00645</v>
      </c>
      <c r="U30" s="71">
        <v>0.43008599999999997</v>
      </c>
      <c r="V30" s="72"/>
      <c r="W30" s="72">
        <v>5.0009999999999994</v>
      </c>
      <c r="X30" s="72"/>
      <c r="Y30" s="72"/>
    </row>
    <row r="31" spans="1:25" ht="18" customHeight="1">
      <c r="A31" s="332">
        <f>A30+1</f>
        <v>18</v>
      </c>
      <c r="B31" s="100" t="s">
        <v>179</v>
      </c>
      <c r="C31" s="63" t="s">
        <v>38</v>
      </c>
      <c r="D31" s="48" t="s">
        <v>76</v>
      </c>
      <c r="E31" s="64">
        <f>48.8+20.1</f>
        <v>68.9</v>
      </c>
      <c r="F31" s="101"/>
      <c r="G31" s="310" t="s">
        <v>326</v>
      </c>
      <c r="H31" s="230"/>
      <c r="I31" s="230"/>
      <c r="J31" s="230"/>
      <c r="L31">
        <v>0.00828</v>
      </c>
      <c r="M31" s="78">
        <f t="shared" si="2"/>
        <v>0.570492</v>
      </c>
      <c r="Q31">
        <v>0.00552</v>
      </c>
      <c r="R31" s="70">
        <v>0.36807359999999995</v>
      </c>
      <c r="U31" s="71"/>
      <c r="V31" s="72"/>
      <c r="W31" s="72"/>
      <c r="X31" s="72"/>
      <c r="Y31" s="72"/>
    </row>
    <row r="32" spans="1:13" ht="18" customHeight="1">
      <c r="A32" s="332">
        <f aca="true" t="shared" si="3" ref="A32:A44">A31+1</f>
        <v>19</v>
      </c>
      <c r="B32" s="100" t="s">
        <v>176</v>
      </c>
      <c r="C32" s="63" t="s">
        <v>320</v>
      </c>
      <c r="D32" s="48" t="s">
        <v>76</v>
      </c>
      <c r="E32" s="64">
        <v>618.2</v>
      </c>
      <c r="F32" s="101"/>
      <c r="G32" s="310" t="s">
        <v>326</v>
      </c>
      <c r="H32" s="230"/>
      <c r="I32" s="230"/>
      <c r="J32" s="230"/>
      <c r="L32">
        <v>0.0001</v>
      </c>
      <c r="M32" s="78">
        <f t="shared" si="2"/>
        <v>0.06182000000000001</v>
      </c>
    </row>
    <row r="33" spans="1:13" ht="18" customHeight="1">
      <c r="A33" s="332" t="e">
        <f>#REF!+1</f>
        <v>#REF!</v>
      </c>
      <c r="B33" s="103" t="s">
        <v>134</v>
      </c>
      <c r="C33" s="104" t="s">
        <v>135</v>
      </c>
      <c r="D33" s="48" t="s">
        <v>76</v>
      </c>
      <c r="E33" s="64">
        <v>109.3</v>
      </c>
      <c r="F33" s="101"/>
      <c r="G33" s="310" t="s">
        <v>326</v>
      </c>
      <c r="H33" s="230"/>
      <c r="I33" s="230"/>
      <c r="J33" s="230"/>
      <c r="L33">
        <v>0.00012</v>
      </c>
      <c r="M33" s="78">
        <f t="shared" si="2"/>
        <v>0.013116</v>
      </c>
    </row>
    <row r="34" spans="1:25" ht="18" customHeight="1">
      <c r="A34" s="332" t="e">
        <f t="shared" si="3"/>
        <v>#REF!</v>
      </c>
      <c r="B34" s="105" t="s">
        <v>93</v>
      </c>
      <c r="C34" s="104" t="s">
        <v>321</v>
      </c>
      <c r="D34" s="106" t="s">
        <v>76</v>
      </c>
      <c r="E34" s="107">
        <f>E30*1.1</f>
        <v>660.1100000000001</v>
      </c>
      <c r="F34" s="108"/>
      <c r="G34" s="310" t="s">
        <v>326</v>
      </c>
      <c r="H34" s="230"/>
      <c r="I34" s="230"/>
      <c r="J34" s="230"/>
      <c r="M34" s="78">
        <f t="shared" si="2"/>
        <v>0</v>
      </c>
      <c r="Q34">
        <v>0.012</v>
      </c>
      <c r="R34" s="70">
        <v>1.54361856</v>
      </c>
      <c r="U34" s="71"/>
      <c r="V34" s="72"/>
      <c r="W34" s="72"/>
      <c r="X34" s="72"/>
      <c r="Y34" s="72"/>
    </row>
    <row r="35" spans="1:25" ht="18" customHeight="1">
      <c r="A35" s="332" t="e">
        <f t="shared" si="3"/>
        <v>#REF!</v>
      </c>
      <c r="B35" s="105" t="s">
        <v>93</v>
      </c>
      <c r="C35" s="104" t="s">
        <v>180</v>
      </c>
      <c r="D35" s="106" t="s">
        <v>76</v>
      </c>
      <c r="E35" s="107">
        <f>E31*1.12</f>
        <v>77.16800000000002</v>
      </c>
      <c r="F35" s="108"/>
      <c r="G35" s="310" t="s">
        <v>326</v>
      </c>
      <c r="H35" s="230"/>
      <c r="I35" s="230"/>
      <c r="J35" s="230"/>
      <c r="M35" s="78">
        <f t="shared" si="2"/>
        <v>0</v>
      </c>
      <c r="Q35">
        <v>0.012</v>
      </c>
      <c r="R35" s="70">
        <v>0.05470080000000002</v>
      </c>
      <c r="U35" s="71"/>
      <c r="V35" s="72"/>
      <c r="W35" s="72"/>
      <c r="X35" s="72"/>
      <c r="Y35" s="72"/>
    </row>
    <row r="36" spans="1:25" ht="18" customHeight="1">
      <c r="A36" s="332" t="e">
        <f t="shared" si="3"/>
        <v>#REF!</v>
      </c>
      <c r="B36" s="62" t="s">
        <v>31</v>
      </c>
      <c r="C36" s="102" t="s">
        <v>322</v>
      </c>
      <c r="D36" s="106" t="s">
        <v>76</v>
      </c>
      <c r="E36" s="109">
        <v>636.1</v>
      </c>
      <c r="F36" s="108"/>
      <c r="G36" s="310" t="s">
        <v>326</v>
      </c>
      <c r="H36" s="230"/>
      <c r="I36" s="230"/>
      <c r="J36" s="230"/>
      <c r="L36">
        <v>0.00348</v>
      </c>
      <c r="M36" s="78">
        <f t="shared" si="2"/>
        <v>2.213628</v>
      </c>
      <c r="Q36">
        <v>0.00268</v>
      </c>
      <c r="R36" s="70">
        <v>0.292135544</v>
      </c>
      <c r="U36" s="71"/>
      <c r="V36" s="72"/>
      <c r="W36" s="72"/>
      <c r="X36" s="72"/>
      <c r="Y36" s="72"/>
    </row>
    <row r="37" spans="1:28" ht="18" customHeight="1">
      <c r="A37" s="332" t="e">
        <f t="shared" si="3"/>
        <v>#REF!</v>
      </c>
      <c r="B37" s="103" t="s">
        <v>136</v>
      </c>
      <c r="C37" s="104" t="s">
        <v>137</v>
      </c>
      <c r="D37" s="106" t="s">
        <v>76</v>
      </c>
      <c r="E37" s="107">
        <v>38.8</v>
      </c>
      <c r="F37" s="108"/>
      <c r="G37" s="310" t="s">
        <v>326</v>
      </c>
      <c r="H37" s="230"/>
      <c r="I37" s="230"/>
      <c r="J37" s="230"/>
      <c r="L37">
        <v>0.00348</v>
      </c>
      <c r="M37" s="78">
        <f t="shared" si="2"/>
        <v>0.13502399999999998</v>
      </c>
      <c r="Q37">
        <v>0.00348</v>
      </c>
      <c r="R37" s="70">
        <v>0.027613799999999997</v>
      </c>
      <c r="U37" s="71"/>
      <c r="V37" s="72"/>
      <c r="W37" s="72"/>
      <c r="X37" s="72"/>
      <c r="Y37" s="72"/>
      <c r="Z37" s="72"/>
      <c r="AA37" s="72"/>
      <c r="AB37" s="72"/>
    </row>
    <row r="38" spans="1:28" ht="18" customHeight="1">
      <c r="A38" s="332" t="e">
        <f t="shared" si="3"/>
        <v>#REF!</v>
      </c>
      <c r="B38" s="103" t="s">
        <v>181</v>
      </c>
      <c r="C38" s="104" t="s">
        <v>22</v>
      </c>
      <c r="D38" s="106" t="s">
        <v>79</v>
      </c>
      <c r="E38" s="107">
        <v>19.76</v>
      </c>
      <c r="F38" s="108"/>
      <c r="G38" s="310" t="s">
        <v>326</v>
      </c>
      <c r="H38" s="230"/>
      <c r="I38" s="230"/>
      <c r="J38" s="230"/>
      <c r="K38" s="96"/>
      <c r="L38" s="96">
        <v>2E-05</v>
      </c>
      <c r="M38" s="78">
        <f t="shared" si="2"/>
        <v>0.00039520000000000007</v>
      </c>
      <c r="Q38" s="96">
        <v>6E-05</v>
      </c>
      <c r="R38" s="70">
        <v>0.0011856</v>
      </c>
      <c r="S38" s="96"/>
      <c r="T38" s="96"/>
      <c r="U38" s="96"/>
      <c r="V38" s="97"/>
      <c r="W38" s="97"/>
      <c r="X38" s="97"/>
      <c r="Y38" s="96"/>
      <c r="Z38" s="97"/>
      <c r="AA38" s="97"/>
      <c r="AB38" s="97"/>
    </row>
    <row r="39" spans="1:28" ht="18" customHeight="1">
      <c r="A39" s="332" t="e">
        <f t="shared" si="3"/>
        <v>#REF!</v>
      </c>
      <c r="B39" s="105" t="s">
        <v>93</v>
      </c>
      <c r="C39" s="104" t="s">
        <v>27</v>
      </c>
      <c r="D39" s="106" t="s">
        <v>79</v>
      </c>
      <c r="E39" s="107">
        <f>E38*1.05</f>
        <v>20.748</v>
      </c>
      <c r="F39" s="108"/>
      <c r="G39" s="310" t="s">
        <v>326</v>
      </c>
      <c r="H39" s="230"/>
      <c r="I39" s="230"/>
      <c r="J39" s="230"/>
      <c r="K39" s="96"/>
      <c r="L39" s="96"/>
      <c r="M39" s="78">
        <f t="shared" si="2"/>
        <v>0</v>
      </c>
      <c r="Q39" s="96"/>
      <c r="R39" s="70"/>
      <c r="S39" s="96"/>
      <c r="T39" s="96"/>
      <c r="U39" s="96"/>
      <c r="V39" s="97"/>
      <c r="W39" s="97"/>
      <c r="X39" s="97"/>
      <c r="Y39" s="96"/>
      <c r="Z39" s="97"/>
      <c r="AA39" s="97"/>
      <c r="AB39" s="97"/>
    </row>
    <row r="40" spans="1:28" ht="18" customHeight="1">
      <c r="A40" s="332" t="e">
        <f t="shared" si="3"/>
        <v>#REF!</v>
      </c>
      <c r="B40" s="103" t="s">
        <v>24</v>
      </c>
      <c r="C40" s="104" t="s">
        <v>23</v>
      </c>
      <c r="D40" s="106" t="s">
        <v>79</v>
      </c>
      <c r="E40" s="107">
        <f>236.6+83.2</f>
        <v>319.8</v>
      </c>
      <c r="F40" s="108"/>
      <c r="G40" s="310" t="s">
        <v>326</v>
      </c>
      <c r="H40" s="230"/>
      <c r="I40" s="230"/>
      <c r="J40" s="230"/>
      <c r="K40" s="96"/>
      <c r="L40" s="96">
        <v>0</v>
      </c>
      <c r="M40" s="78">
        <f t="shared" si="2"/>
        <v>0</v>
      </c>
      <c r="Q40" s="96">
        <v>0.00025</v>
      </c>
      <c r="R40" s="70">
        <v>0.008487499999999999</v>
      </c>
      <c r="S40" s="96"/>
      <c r="T40" s="96"/>
      <c r="U40" s="96"/>
      <c r="V40" s="97"/>
      <c r="W40" s="97"/>
      <c r="X40" s="97"/>
      <c r="Y40" s="96"/>
      <c r="Z40" s="97"/>
      <c r="AA40" s="97"/>
      <c r="AB40" s="97"/>
    </row>
    <row r="41" spans="1:28" ht="18" customHeight="1">
      <c r="A41" s="332" t="e">
        <f t="shared" si="3"/>
        <v>#REF!</v>
      </c>
      <c r="B41" s="105" t="s">
        <v>93</v>
      </c>
      <c r="C41" s="104" t="s">
        <v>28</v>
      </c>
      <c r="D41" s="106" t="s">
        <v>79</v>
      </c>
      <c r="E41" s="107">
        <f>1.05*236.6</f>
        <v>248.43</v>
      </c>
      <c r="F41" s="108"/>
      <c r="G41" s="310" t="s">
        <v>326</v>
      </c>
      <c r="H41" s="230"/>
      <c r="I41" s="230"/>
      <c r="J41" s="230"/>
      <c r="K41" s="96"/>
      <c r="L41" s="96">
        <v>0</v>
      </c>
      <c r="M41" s="78">
        <f t="shared" si="2"/>
        <v>0</v>
      </c>
      <c r="Q41" s="96">
        <v>0.00025</v>
      </c>
      <c r="R41" s="70">
        <v>0.008487499999999999</v>
      </c>
      <c r="S41" s="96"/>
      <c r="T41" s="96"/>
      <c r="U41" s="96"/>
      <c r="V41" s="97"/>
      <c r="W41" s="97"/>
      <c r="X41" s="97"/>
      <c r="Y41" s="96"/>
      <c r="Z41" s="97"/>
      <c r="AA41" s="97"/>
      <c r="AB41" s="97"/>
    </row>
    <row r="42" spans="1:28" ht="18" customHeight="1">
      <c r="A42" s="332" t="e">
        <f t="shared" si="3"/>
        <v>#REF!</v>
      </c>
      <c r="B42" s="105" t="s">
        <v>93</v>
      </c>
      <c r="C42" s="104" t="s">
        <v>29</v>
      </c>
      <c r="D42" s="106" t="s">
        <v>79</v>
      </c>
      <c r="E42" s="107">
        <f>1.05*83.2</f>
        <v>87.36000000000001</v>
      </c>
      <c r="F42" s="108"/>
      <c r="G42" s="310" t="s">
        <v>326</v>
      </c>
      <c r="H42" s="230"/>
      <c r="I42" s="230"/>
      <c r="J42" s="230"/>
      <c r="K42" s="96"/>
      <c r="L42" s="96"/>
      <c r="M42" s="78">
        <f t="shared" si="2"/>
        <v>0</v>
      </c>
      <c r="Q42" s="96"/>
      <c r="R42" s="70"/>
      <c r="S42" s="96"/>
      <c r="T42" s="96"/>
      <c r="U42" s="96"/>
      <c r="V42" s="97"/>
      <c r="W42" s="97"/>
      <c r="X42" s="97"/>
      <c r="Y42" s="96"/>
      <c r="Z42" s="97"/>
      <c r="AA42" s="97"/>
      <c r="AB42" s="97"/>
    </row>
    <row r="43" spans="1:28" ht="18" customHeight="1">
      <c r="A43" s="332" t="e">
        <f t="shared" si="3"/>
        <v>#REF!</v>
      </c>
      <c r="B43" s="103" t="s">
        <v>25</v>
      </c>
      <c r="C43" s="104" t="s">
        <v>26</v>
      </c>
      <c r="D43" s="106" t="s">
        <v>79</v>
      </c>
      <c r="E43" s="107">
        <v>236.6</v>
      </c>
      <c r="F43" s="108"/>
      <c r="G43" s="310" t="s">
        <v>326</v>
      </c>
      <c r="H43" s="230"/>
      <c r="I43" s="230"/>
      <c r="J43" s="230"/>
      <c r="K43" s="96"/>
      <c r="L43" s="96">
        <v>0</v>
      </c>
      <c r="M43" s="78">
        <f t="shared" si="2"/>
        <v>0</v>
      </c>
      <c r="Q43" s="96">
        <v>0.00025</v>
      </c>
      <c r="R43" s="70">
        <v>0.008487499999999999</v>
      </c>
      <c r="S43" s="96"/>
      <c r="T43" s="96"/>
      <c r="U43" s="96"/>
      <c r="V43" s="97"/>
      <c r="W43" s="97"/>
      <c r="X43" s="97"/>
      <c r="Y43" s="96"/>
      <c r="Z43" s="97"/>
      <c r="AA43" s="97"/>
      <c r="AB43" s="97"/>
    </row>
    <row r="44" spans="1:13" ht="18" customHeight="1">
      <c r="A44" s="333" t="e">
        <f t="shared" si="3"/>
        <v>#REF!</v>
      </c>
      <c r="B44" s="110" t="s">
        <v>93</v>
      </c>
      <c r="C44" s="111" t="s">
        <v>30</v>
      </c>
      <c r="D44" s="112" t="s">
        <v>79</v>
      </c>
      <c r="E44" s="113">
        <f>E43*1.05</f>
        <v>248.43</v>
      </c>
      <c r="F44" s="114"/>
      <c r="G44" s="310" t="s">
        <v>326</v>
      </c>
      <c r="H44" s="230"/>
      <c r="I44" s="230"/>
      <c r="J44" s="230"/>
      <c r="M44" s="78">
        <f t="shared" si="2"/>
        <v>0</v>
      </c>
    </row>
    <row r="45" spans="1:28" ht="19.5" customHeight="1">
      <c r="A45" s="334"/>
      <c r="B45" s="68"/>
      <c r="C45" s="28" t="s">
        <v>133</v>
      </c>
      <c r="D45" s="29"/>
      <c r="E45" s="69"/>
      <c r="F45" s="31"/>
      <c r="G45" s="310" t="s">
        <v>326</v>
      </c>
      <c r="H45" s="132"/>
      <c r="I45" s="132"/>
      <c r="J45" s="132"/>
      <c r="K45" s="216" t="e">
        <f>G45/669</f>
        <v>#VALUE!</v>
      </c>
      <c r="M45" s="78">
        <f t="shared" si="2"/>
        <v>0</v>
      </c>
      <c r="R45" s="70">
        <v>0</v>
      </c>
      <c r="U45" s="71">
        <v>0</v>
      </c>
      <c r="V45" s="72"/>
      <c r="W45" s="72"/>
      <c r="X45" s="72">
        <v>1.5873015873015874</v>
      </c>
      <c r="Y45" s="72">
        <v>1050</v>
      </c>
      <c r="Z45" s="72"/>
      <c r="AA45" s="72"/>
      <c r="AB45" s="72"/>
    </row>
    <row r="46" spans="1:28" ht="24.75" customHeight="1">
      <c r="A46" s="330">
        <v>0</v>
      </c>
      <c r="B46" s="16">
        <v>63</v>
      </c>
      <c r="C46" s="17" t="s">
        <v>83</v>
      </c>
      <c r="D46" s="33"/>
      <c r="E46" s="34"/>
      <c r="F46" s="35"/>
      <c r="G46" s="36"/>
      <c r="H46" s="36"/>
      <c r="I46" s="36"/>
      <c r="J46" s="36"/>
      <c r="M46" s="78">
        <f t="shared" si="2"/>
        <v>0</v>
      </c>
      <c r="R46" s="70">
        <v>0</v>
      </c>
      <c r="U46" s="71">
        <v>0</v>
      </c>
      <c r="V46" s="79"/>
      <c r="W46" s="79"/>
      <c r="X46" s="79"/>
      <c r="Y46" s="79"/>
      <c r="Z46" s="79"/>
      <c r="AA46" s="79"/>
      <c r="AB46" s="79"/>
    </row>
    <row r="47" spans="1:28" s="46" customFormat="1" ht="18" customHeight="1">
      <c r="A47" s="331" t="e">
        <f>A44+1</f>
        <v>#REF!</v>
      </c>
      <c r="B47" s="58" t="s">
        <v>32</v>
      </c>
      <c r="C47" s="115" t="s">
        <v>33</v>
      </c>
      <c r="D47" s="43" t="s">
        <v>76</v>
      </c>
      <c r="E47" s="60">
        <f>(5+11+23.5+6)*0.5</f>
        <v>22.75</v>
      </c>
      <c r="F47" s="61"/>
      <c r="G47" s="310" t="s">
        <v>326</v>
      </c>
      <c r="H47" s="230"/>
      <c r="I47" s="230"/>
      <c r="J47" s="230"/>
      <c r="L47" s="46">
        <v>0.2756</v>
      </c>
      <c r="M47" s="78">
        <f t="shared" si="2"/>
        <v>6.269900000000001</v>
      </c>
      <c r="Q47" s="46">
        <v>0.09384</v>
      </c>
      <c r="R47" s="116">
        <v>10.636764</v>
      </c>
      <c r="U47" s="71"/>
      <c r="V47" s="117"/>
      <c r="W47" s="117"/>
      <c r="X47" s="117"/>
      <c r="Y47" s="117"/>
      <c r="Z47" s="117"/>
      <c r="AA47" s="117"/>
      <c r="AB47" s="117"/>
    </row>
    <row r="48" spans="1:28" s="46" customFormat="1" ht="18" customHeight="1">
      <c r="A48" s="332" t="e">
        <f>A47+1</f>
        <v>#REF!</v>
      </c>
      <c r="B48" s="124" t="s">
        <v>36</v>
      </c>
      <c r="C48" s="125" t="s">
        <v>37</v>
      </c>
      <c r="D48" s="126" t="s">
        <v>76</v>
      </c>
      <c r="E48" s="127">
        <v>251.3</v>
      </c>
      <c r="F48" s="101"/>
      <c r="G48" s="310" t="s">
        <v>326</v>
      </c>
      <c r="H48" s="230"/>
      <c r="I48" s="230"/>
      <c r="J48" s="230"/>
      <c r="L48" s="46">
        <v>0.04878</v>
      </c>
      <c r="M48" s="78">
        <f t="shared" si="2"/>
        <v>12.258414</v>
      </c>
      <c r="R48" s="116"/>
      <c r="U48" s="71"/>
      <c r="V48" s="117"/>
      <c r="W48" s="117"/>
      <c r="X48" s="117"/>
      <c r="Y48" s="117"/>
      <c r="Z48" s="117"/>
      <c r="AA48" s="117"/>
      <c r="AB48" s="117"/>
    </row>
    <row r="49" spans="1:28" s="46" customFormat="1" ht="18" customHeight="1">
      <c r="A49" s="332" t="e">
        <f>A48+1</f>
        <v>#REF!</v>
      </c>
      <c r="B49" s="105" t="s">
        <v>93</v>
      </c>
      <c r="C49" s="123" t="s">
        <v>35</v>
      </c>
      <c r="D49" s="48" t="s">
        <v>76</v>
      </c>
      <c r="E49" s="64">
        <f>14*0.6</f>
        <v>8.4</v>
      </c>
      <c r="F49" s="65"/>
      <c r="G49" s="310" t="s">
        <v>326</v>
      </c>
      <c r="H49" s="230"/>
      <c r="I49" s="230"/>
      <c r="J49" s="230"/>
      <c r="L49" s="46">
        <v>0.0015</v>
      </c>
      <c r="M49" s="78">
        <f t="shared" si="2"/>
        <v>0.0126</v>
      </c>
      <c r="R49" s="116"/>
      <c r="U49" s="71"/>
      <c r="V49" s="117"/>
      <c r="W49" s="117"/>
      <c r="X49" s="117"/>
      <c r="Y49" s="117"/>
      <c r="Z49" s="117"/>
      <c r="AA49" s="117"/>
      <c r="AB49" s="117"/>
    </row>
    <row r="50" spans="1:13" s="46" customFormat="1" ht="27" customHeight="1">
      <c r="A50" s="333" t="e">
        <f>A49+1</f>
        <v>#REF!</v>
      </c>
      <c r="B50" s="110" t="s">
        <v>93</v>
      </c>
      <c r="C50" s="121" t="s">
        <v>34</v>
      </c>
      <c r="D50" s="55" t="s">
        <v>76</v>
      </c>
      <c r="E50" s="76">
        <v>2.7</v>
      </c>
      <c r="F50" s="77"/>
      <c r="G50" s="310" t="s">
        <v>326</v>
      </c>
      <c r="H50" s="230"/>
      <c r="I50" s="230"/>
      <c r="J50" s="230"/>
      <c r="M50" s="78">
        <f t="shared" si="2"/>
        <v>0</v>
      </c>
    </row>
    <row r="51" spans="1:28" s="46" customFormat="1" ht="21.75" customHeight="1">
      <c r="A51" s="334"/>
      <c r="B51" s="68"/>
      <c r="C51" s="28" t="s">
        <v>138</v>
      </c>
      <c r="D51" s="29"/>
      <c r="E51" s="69"/>
      <c r="F51" s="31"/>
      <c r="G51" s="310" t="s">
        <v>326</v>
      </c>
      <c r="H51" s="132"/>
      <c r="I51" s="132"/>
      <c r="J51" s="132"/>
      <c r="K51"/>
      <c r="L51"/>
      <c r="M51" s="78">
        <f t="shared" si="2"/>
        <v>0</v>
      </c>
      <c r="N51"/>
      <c r="O51"/>
      <c r="P51"/>
      <c r="Q51"/>
      <c r="R51" s="70">
        <v>0</v>
      </c>
      <c r="S51"/>
      <c r="T51"/>
      <c r="U51" s="71">
        <v>0</v>
      </c>
      <c r="V51" s="72"/>
      <c r="W51" s="72"/>
      <c r="X51" s="72">
        <v>1.5873015873015874</v>
      </c>
      <c r="Y51" s="72">
        <v>1050</v>
      </c>
      <c r="Z51" s="72"/>
      <c r="AA51" s="72"/>
      <c r="AB51" s="72"/>
    </row>
    <row r="52" spans="1:28" s="46" customFormat="1" ht="24" customHeight="1">
      <c r="A52" s="330">
        <v>0</v>
      </c>
      <c r="B52" s="16">
        <v>9</v>
      </c>
      <c r="C52" s="17" t="s">
        <v>84</v>
      </c>
      <c r="D52" s="33"/>
      <c r="E52" s="34"/>
      <c r="F52" s="35"/>
      <c r="G52" s="36"/>
      <c r="H52" s="36"/>
      <c r="I52" s="36"/>
      <c r="J52" s="36"/>
      <c r="K52"/>
      <c r="L52"/>
      <c r="M52" s="78">
        <f t="shared" si="2"/>
        <v>0</v>
      </c>
      <c r="N52"/>
      <c r="O52"/>
      <c r="P52"/>
      <c r="Q52"/>
      <c r="R52" s="70">
        <v>0</v>
      </c>
      <c r="S52"/>
      <c r="T52"/>
      <c r="U52" s="71">
        <v>0</v>
      </c>
      <c r="V52" s="79"/>
      <c r="W52" s="79"/>
      <c r="X52" s="79"/>
      <c r="Y52" s="79"/>
      <c r="Z52" s="73"/>
      <c r="AA52" s="73"/>
      <c r="AB52" s="73"/>
    </row>
    <row r="53" spans="1:25" s="46" customFormat="1" ht="18" customHeight="1">
      <c r="A53" s="331" t="e">
        <f>A50+1</f>
        <v>#REF!</v>
      </c>
      <c r="B53" s="58" t="s">
        <v>139</v>
      </c>
      <c r="C53" s="59" t="s">
        <v>140</v>
      </c>
      <c r="D53" s="43" t="s">
        <v>76</v>
      </c>
      <c r="E53" s="60">
        <f>(10.93+0.7+24+1.2)*2*11</f>
        <v>810.26</v>
      </c>
      <c r="F53" s="61"/>
      <c r="G53" s="310" t="s">
        <v>326</v>
      </c>
      <c r="H53" s="230"/>
      <c r="I53" s="230"/>
      <c r="J53" s="230"/>
      <c r="L53" s="46">
        <v>0</v>
      </c>
      <c r="M53" s="78">
        <f t="shared" si="2"/>
        <v>0</v>
      </c>
      <c r="Q53" s="46">
        <v>0</v>
      </c>
      <c r="R53" s="116">
        <v>0</v>
      </c>
      <c r="U53" s="71"/>
      <c r="V53" s="117"/>
      <c r="W53" s="117"/>
      <c r="X53" s="117"/>
      <c r="Y53" s="117"/>
    </row>
    <row r="54" spans="1:25" s="46" customFormat="1" ht="18" customHeight="1">
      <c r="A54" s="332" t="e">
        <f>A53+1</f>
        <v>#REF!</v>
      </c>
      <c r="B54" s="62" t="s">
        <v>142</v>
      </c>
      <c r="C54" s="63" t="s">
        <v>40</v>
      </c>
      <c r="D54" s="48" t="s">
        <v>76</v>
      </c>
      <c r="E54" s="64">
        <f>E53*50</f>
        <v>40513</v>
      </c>
      <c r="F54" s="65"/>
      <c r="G54" s="310" t="s">
        <v>326</v>
      </c>
      <c r="H54" s="230"/>
      <c r="I54" s="230"/>
      <c r="J54" s="230"/>
      <c r="L54" s="46">
        <v>0</v>
      </c>
      <c r="M54" s="78">
        <f t="shared" si="2"/>
        <v>0</v>
      </c>
      <c r="Q54" s="46">
        <v>0</v>
      </c>
      <c r="R54" s="116">
        <v>0</v>
      </c>
      <c r="U54" s="71"/>
      <c r="V54" s="117"/>
      <c r="W54" s="117"/>
      <c r="X54" s="117"/>
      <c r="Y54" s="117"/>
    </row>
    <row r="55" spans="1:25" s="46" customFormat="1" ht="18" customHeight="1">
      <c r="A55" s="332" t="e">
        <f aca="true" t="shared" si="4" ref="A55:A61">A54+1</f>
        <v>#REF!</v>
      </c>
      <c r="B55" s="62" t="s">
        <v>85</v>
      </c>
      <c r="C55" s="63" t="s">
        <v>141</v>
      </c>
      <c r="D55" s="48" t="s">
        <v>76</v>
      </c>
      <c r="E55" s="64">
        <f>E53</f>
        <v>810.26</v>
      </c>
      <c r="F55" s="65"/>
      <c r="G55" s="310" t="s">
        <v>326</v>
      </c>
      <c r="H55" s="230"/>
      <c r="I55" s="230"/>
      <c r="J55" s="230"/>
      <c r="L55" s="46">
        <v>0</v>
      </c>
      <c r="M55" s="78">
        <f t="shared" si="2"/>
        <v>0</v>
      </c>
      <c r="Q55" s="46">
        <v>0</v>
      </c>
      <c r="R55" s="116">
        <v>0</v>
      </c>
      <c r="U55" s="71"/>
      <c r="V55" s="117"/>
      <c r="W55" s="117"/>
      <c r="X55" s="117"/>
      <c r="Y55" s="117"/>
    </row>
    <row r="56" spans="1:25" s="46" customFormat="1" ht="18" customHeight="1">
      <c r="A56" s="332" t="e">
        <f t="shared" si="4"/>
        <v>#REF!</v>
      </c>
      <c r="B56" s="62" t="s">
        <v>39</v>
      </c>
      <c r="C56" s="63" t="s">
        <v>41</v>
      </c>
      <c r="D56" s="48" t="s">
        <v>76</v>
      </c>
      <c r="E56" s="64">
        <f>E53</f>
        <v>810.26</v>
      </c>
      <c r="F56" s="65"/>
      <c r="G56" s="310" t="s">
        <v>326</v>
      </c>
      <c r="H56" s="230"/>
      <c r="I56" s="230"/>
      <c r="J56" s="230"/>
      <c r="L56" s="46">
        <v>0</v>
      </c>
      <c r="M56" s="78">
        <f t="shared" si="2"/>
        <v>0</v>
      </c>
      <c r="R56" s="116"/>
      <c r="U56" s="71"/>
      <c r="V56" s="117"/>
      <c r="W56" s="117"/>
      <c r="X56" s="117"/>
      <c r="Y56" s="117"/>
    </row>
    <row r="57" spans="1:25" s="46" customFormat="1" ht="18" customHeight="1">
      <c r="A57" s="332" t="e">
        <f t="shared" si="4"/>
        <v>#REF!</v>
      </c>
      <c r="B57" s="62" t="s">
        <v>86</v>
      </c>
      <c r="C57" s="63" t="s">
        <v>87</v>
      </c>
      <c r="D57" s="48" t="s">
        <v>76</v>
      </c>
      <c r="E57" s="64">
        <v>300</v>
      </c>
      <c r="F57" s="65"/>
      <c r="G57" s="310" t="s">
        <v>326</v>
      </c>
      <c r="H57" s="230"/>
      <c r="I57" s="230"/>
      <c r="J57" s="230"/>
      <c r="K57" s="217">
        <f>SUM(G53:G55)</f>
        <v>0</v>
      </c>
      <c r="L57" s="46">
        <v>4E-05</v>
      </c>
      <c r="M57" s="78">
        <f t="shared" si="2"/>
        <v>0.012</v>
      </c>
      <c r="Q57" s="46">
        <v>4E-05</v>
      </c>
      <c r="R57" s="116">
        <v>0.0046824</v>
      </c>
      <c r="U57" s="71"/>
      <c r="V57" s="117"/>
      <c r="W57" s="117"/>
      <c r="X57" s="117"/>
      <c r="Y57" s="117"/>
    </row>
    <row r="58" spans="1:25" s="46" customFormat="1" ht="18" customHeight="1">
      <c r="A58" s="332" t="e">
        <f t="shared" si="4"/>
        <v>#REF!</v>
      </c>
      <c r="B58" s="118" t="s">
        <v>143</v>
      </c>
      <c r="C58" s="63" t="s">
        <v>144</v>
      </c>
      <c r="D58" s="48" t="s">
        <v>76</v>
      </c>
      <c r="E58" s="133">
        <v>260</v>
      </c>
      <c r="F58" s="134"/>
      <c r="G58" s="310" t="s">
        <v>326</v>
      </c>
      <c r="H58" s="230"/>
      <c r="I58" s="230"/>
      <c r="J58" s="230"/>
      <c r="K58" s="218">
        <f>K57/E53</f>
        <v>0</v>
      </c>
      <c r="L58" s="46">
        <v>0</v>
      </c>
      <c r="M58" s="78">
        <f t="shared" si="2"/>
        <v>0</v>
      </c>
      <c r="Q58" s="46">
        <v>0</v>
      </c>
      <c r="R58" s="116">
        <v>0</v>
      </c>
      <c r="U58" s="71"/>
      <c r="V58" s="117"/>
      <c r="W58" s="117"/>
      <c r="X58" s="117"/>
      <c r="Y58" s="117"/>
    </row>
    <row r="59" spans="1:25" s="46" customFormat="1" ht="18" customHeight="1">
      <c r="A59" s="332" t="e">
        <f t="shared" si="4"/>
        <v>#REF!</v>
      </c>
      <c r="B59" s="105" t="s">
        <v>93</v>
      </c>
      <c r="C59" s="156" t="s">
        <v>159</v>
      </c>
      <c r="D59" s="48" t="s">
        <v>78</v>
      </c>
      <c r="E59" s="133">
        <v>1</v>
      </c>
      <c r="F59" s="134"/>
      <c r="G59" s="310" t="s">
        <v>326</v>
      </c>
      <c r="H59" s="230"/>
      <c r="I59" s="230"/>
      <c r="J59" s="230"/>
      <c r="M59" s="78"/>
      <c r="R59" s="116"/>
      <c r="U59" s="71"/>
      <c r="V59" s="117"/>
      <c r="W59" s="117"/>
      <c r="X59" s="117"/>
      <c r="Y59" s="117"/>
    </row>
    <row r="60" spans="1:25" s="46" customFormat="1" ht="18" customHeight="1">
      <c r="A60" s="332" t="e">
        <f t="shared" si="4"/>
        <v>#REF!</v>
      </c>
      <c r="B60" s="105" t="s">
        <v>93</v>
      </c>
      <c r="C60" s="119" t="s">
        <v>3</v>
      </c>
      <c r="D60" s="48" t="s">
        <v>107</v>
      </c>
      <c r="E60" s="133">
        <v>10</v>
      </c>
      <c r="F60" s="134"/>
      <c r="G60" s="310" t="s">
        <v>326</v>
      </c>
      <c r="H60" s="230"/>
      <c r="I60" s="230"/>
      <c r="J60" s="230"/>
      <c r="M60" s="78"/>
      <c r="R60" s="116"/>
      <c r="U60" s="71"/>
      <c r="V60" s="117"/>
      <c r="W60" s="117"/>
      <c r="X60" s="117"/>
      <c r="Y60" s="117"/>
    </row>
    <row r="61" spans="1:25" s="46" customFormat="1" ht="18" customHeight="1">
      <c r="A61" s="333" t="e">
        <f t="shared" si="4"/>
        <v>#REF!</v>
      </c>
      <c r="B61" s="74" t="s">
        <v>145</v>
      </c>
      <c r="C61" s="136" t="s">
        <v>146</v>
      </c>
      <c r="D61" s="55" t="s">
        <v>77</v>
      </c>
      <c r="E61" s="76">
        <f>M61</f>
        <v>47.67569120000001</v>
      </c>
      <c r="F61" s="77"/>
      <c r="G61" s="310" t="s">
        <v>326</v>
      </c>
      <c r="H61" s="230"/>
      <c r="I61" s="230"/>
      <c r="J61" s="230"/>
      <c r="K61" s="46">
        <f>950*0.09</f>
        <v>85.5</v>
      </c>
      <c r="M61" s="78">
        <f>SUM(M17:M60)</f>
        <v>47.67569120000001</v>
      </c>
      <c r="R61" s="116">
        <v>0</v>
      </c>
      <c r="U61" s="71"/>
      <c r="V61" s="117"/>
      <c r="W61" s="117"/>
      <c r="X61" s="117"/>
      <c r="Y61" s="117"/>
    </row>
    <row r="62" spans="1:25" ht="20.25" customHeight="1">
      <c r="A62" s="334"/>
      <c r="B62" s="68"/>
      <c r="C62" s="28" t="s">
        <v>88</v>
      </c>
      <c r="D62" s="29"/>
      <c r="E62" s="69"/>
      <c r="F62" s="135"/>
      <c r="G62" s="310" t="s">
        <v>326</v>
      </c>
      <c r="H62" s="132"/>
      <c r="I62" s="132"/>
      <c r="J62" s="132"/>
      <c r="R62" s="70">
        <v>226.88314280509707</v>
      </c>
      <c r="U62" s="71">
        <v>0</v>
      </c>
      <c r="V62" s="72"/>
      <c r="W62" s="72"/>
      <c r="X62" s="72">
        <v>1.5873015873015874</v>
      </c>
      <c r="Y62" s="72">
        <v>1050</v>
      </c>
    </row>
    <row r="63" spans="1:25" ht="24.75" customHeight="1">
      <c r="A63" s="330">
        <v>0</v>
      </c>
      <c r="B63" s="16">
        <v>96</v>
      </c>
      <c r="C63" s="17" t="s">
        <v>44</v>
      </c>
      <c r="D63" s="33"/>
      <c r="E63" s="34"/>
      <c r="F63" s="35"/>
      <c r="G63" s="36"/>
      <c r="H63" s="36"/>
      <c r="I63" s="36"/>
      <c r="J63" s="36"/>
      <c r="U63" s="137">
        <v>51.31910964000001</v>
      </c>
      <c r="V63" s="79"/>
      <c r="W63" s="79"/>
      <c r="X63" s="79"/>
      <c r="Y63" s="79"/>
    </row>
    <row r="64" spans="1:25" s="46" customFormat="1" ht="18" customHeight="1">
      <c r="A64" s="331" t="e">
        <f>A61+1</f>
        <v>#REF!</v>
      </c>
      <c r="B64" s="84" t="s">
        <v>45</v>
      </c>
      <c r="C64" s="154" t="s">
        <v>46</v>
      </c>
      <c r="D64" s="43" t="s">
        <v>76</v>
      </c>
      <c r="E64" s="60">
        <v>90.3</v>
      </c>
      <c r="F64" s="155"/>
      <c r="G64" s="310" t="s">
        <v>326</v>
      </c>
      <c r="H64" s="230"/>
      <c r="I64" s="230"/>
      <c r="J64" s="230"/>
      <c r="L64">
        <v>0.0625</v>
      </c>
      <c r="M64" s="153">
        <f>L64*E64</f>
        <v>5.64375</v>
      </c>
      <c r="Q64" s="46">
        <v>0.0625</v>
      </c>
      <c r="R64" s="116">
        <v>0.75</v>
      </c>
      <c r="U64" s="71"/>
      <c r="V64" s="117"/>
      <c r="W64" s="117"/>
      <c r="X64" s="117"/>
      <c r="Y64" s="117"/>
    </row>
    <row r="65" spans="1:25" s="46" customFormat="1" ht="18" customHeight="1">
      <c r="A65" s="332" t="e">
        <f>A64+1</f>
        <v>#REF!</v>
      </c>
      <c r="B65" s="86" t="s">
        <v>47</v>
      </c>
      <c r="C65" s="102" t="s">
        <v>48</v>
      </c>
      <c r="D65" s="48" t="s">
        <v>76</v>
      </c>
      <c r="E65" s="64">
        <f>2*2.4</f>
        <v>4.8</v>
      </c>
      <c r="F65" s="148"/>
      <c r="G65" s="310" t="s">
        <v>326</v>
      </c>
      <c r="H65" s="230"/>
      <c r="I65" s="230"/>
      <c r="J65" s="230"/>
      <c r="L65">
        <v>0.076</v>
      </c>
      <c r="M65" s="153">
        <f aca="true" t="shared" si="5" ref="M65:M70">L65*E65</f>
        <v>0.36479999999999996</v>
      </c>
      <c r="Q65" s="46">
        <v>0.076</v>
      </c>
      <c r="R65" s="116">
        <v>4.4992</v>
      </c>
      <c r="U65" s="71"/>
      <c r="V65" s="117"/>
      <c r="W65" s="117"/>
      <c r="X65" s="117"/>
      <c r="Y65" s="117"/>
    </row>
    <row r="66" spans="1:25" s="46" customFormat="1" ht="18" customHeight="1">
      <c r="A66" s="332" t="e">
        <f aca="true" t="shared" si="6" ref="A66:A76">A65+1</f>
        <v>#REF!</v>
      </c>
      <c r="B66" s="86" t="s">
        <v>49</v>
      </c>
      <c r="C66" s="102" t="s">
        <v>50</v>
      </c>
      <c r="D66" s="48" t="s">
        <v>76</v>
      </c>
      <c r="E66" s="64">
        <f>1.4*2.4</f>
        <v>3.36</v>
      </c>
      <c r="F66" s="148"/>
      <c r="G66" s="310" t="s">
        <v>326</v>
      </c>
      <c r="H66" s="230"/>
      <c r="I66" s="230"/>
      <c r="J66" s="230"/>
      <c r="L66">
        <v>0.063</v>
      </c>
      <c r="M66" s="153">
        <f t="shared" si="5"/>
        <v>0.21168</v>
      </c>
      <c r="Q66" s="46">
        <v>0.063</v>
      </c>
      <c r="R66" s="116">
        <v>0.945</v>
      </c>
      <c r="U66" s="71"/>
      <c r="V66" s="117"/>
      <c r="W66" s="117"/>
      <c r="X66" s="117"/>
      <c r="Y66" s="117"/>
    </row>
    <row r="67" spans="1:25" s="46" customFormat="1" ht="18" customHeight="1">
      <c r="A67" s="332" t="e">
        <f t="shared" si="6"/>
        <v>#REF!</v>
      </c>
      <c r="B67" s="86" t="s">
        <v>51</v>
      </c>
      <c r="C67" s="102" t="s">
        <v>52</v>
      </c>
      <c r="D67" s="48" t="s">
        <v>76</v>
      </c>
      <c r="E67" s="64">
        <v>14</v>
      </c>
      <c r="F67" s="148"/>
      <c r="G67" s="310" t="s">
        <v>326</v>
      </c>
      <c r="H67" s="230"/>
      <c r="I67" s="230"/>
      <c r="J67" s="230"/>
      <c r="L67">
        <v>0.068</v>
      </c>
      <c r="M67" s="153">
        <f t="shared" si="5"/>
        <v>0.9520000000000001</v>
      </c>
      <c r="Q67" s="46">
        <v>0.068</v>
      </c>
      <c r="R67" s="116">
        <v>17</v>
      </c>
      <c r="U67" s="71"/>
      <c r="V67" s="117"/>
      <c r="W67" s="117"/>
      <c r="X67" s="117"/>
      <c r="Y67" s="117"/>
    </row>
    <row r="68" spans="1:25" s="46" customFormat="1" ht="18" customHeight="1">
      <c r="A68" s="332" t="e">
        <f t="shared" si="6"/>
        <v>#REF!</v>
      </c>
      <c r="B68" s="86" t="s">
        <v>0</v>
      </c>
      <c r="C68" s="102" t="s">
        <v>1</v>
      </c>
      <c r="D68" s="48" t="s">
        <v>76</v>
      </c>
      <c r="E68" s="64">
        <v>9.1</v>
      </c>
      <c r="F68" s="148"/>
      <c r="G68" s="310" t="s">
        <v>326</v>
      </c>
      <c r="H68" s="230"/>
      <c r="I68" s="230"/>
      <c r="J68" s="230"/>
      <c r="L68">
        <v>0.082</v>
      </c>
      <c r="M68" s="153">
        <f t="shared" si="5"/>
        <v>0.7462</v>
      </c>
      <c r="R68" s="116"/>
      <c r="U68" s="71"/>
      <c r="V68" s="117"/>
      <c r="W68" s="117"/>
      <c r="X68" s="117"/>
      <c r="Y68" s="117"/>
    </row>
    <row r="69" spans="1:25" s="46" customFormat="1" ht="18" customHeight="1">
      <c r="A69" s="332" t="e">
        <f t="shared" si="6"/>
        <v>#REF!</v>
      </c>
      <c r="B69" s="86" t="s">
        <v>42</v>
      </c>
      <c r="C69" s="102" t="s">
        <v>2</v>
      </c>
      <c r="D69" s="48" t="s">
        <v>78</v>
      </c>
      <c r="E69" s="64">
        <v>1</v>
      </c>
      <c r="F69" s="148"/>
      <c r="G69" s="310" t="s">
        <v>326</v>
      </c>
      <c r="H69" s="230"/>
      <c r="I69" s="230"/>
      <c r="J69" s="230"/>
      <c r="L69" s="46">
        <v>0.5</v>
      </c>
      <c r="M69" s="153">
        <f t="shared" si="5"/>
        <v>0.5</v>
      </c>
      <c r="Q69" s="46">
        <v>0.6</v>
      </c>
      <c r="R69" s="116">
        <v>0.6</v>
      </c>
      <c r="U69" s="71"/>
      <c r="V69" s="117"/>
      <c r="W69" s="117"/>
      <c r="X69" s="117"/>
      <c r="Y69" s="117"/>
    </row>
    <row r="70" spans="1:25" s="46" customFormat="1" ht="28.5" customHeight="1">
      <c r="A70" s="332" t="e">
        <f t="shared" si="6"/>
        <v>#REF!</v>
      </c>
      <c r="B70" s="86" t="s">
        <v>42</v>
      </c>
      <c r="C70" s="147" t="s">
        <v>157</v>
      </c>
      <c r="D70" s="48" t="s">
        <v>76</v>
      </c>
      <c r="E70" s="64">
        <v>249.3</v>
      </c>
      <c r="F70" s="140"/>
      <c r="G70" s="310" t="s">
        <v>326</v>
      </c>
      <c r="H70" s="230"/>
      <c r="I70" s="230"/>
      <c r="J70" s="230"/>
      <c r="M70" s="153">
        <f t="shared" si="5"/>
        <v>0</v>
      </c>
      <c r="R70" s="116">
        <v>0</v>
      </c>
      <c r="U70" s="71"/>
      <c r="V70" s="117"/>
      <c r="W70" s="117"/>
      <c r="X70" s="117"/>
      <c r="Y70" s="117"/>
    </row>
    <row r="71" spans="1:25" s="46" customFormat="1" ht="17.25" customHeight="1">
      <c r="A71" s="332" t="e">
        <f t="shared" si="6"/>
        <v>#REF!</v>
      </c>
      <c r="B71" s="141" t="s">
        <v>53</v>
      </c>
      <c r="C71" s="149" t="s">
        <v>54</v>
      </c>
      <c r="D71" s="150" t="s">
        <v>77</v>
      </c>
      <c r="E71" s="151">
        <f>M71</f>
        <v>8.41843</v>
      </c>
      <c r="F71" s="65"/>
      <c r="G71" s="310" t="s">
        <v>326</v>
      </c>
      <c r="H71" s="230"/>
      <c r="I71" s="230"/>
      <c r="J71" s="230"/>
      <c r="M71" s="153">
        <f>SUM(M64:M70)</f>
        <v>8.41843</v>
      </c>
      <c r="R71" s="116">
        <v>526.5725</v>
      </c>
      <c r="U71" s="71"/>
      <c r="V71" s="117"/>
      <c r="W71" s="117"/>
      <c r="X71" s="117"/>
      <c r="Y71" s="117"/>
    </row>
    <row r="72" spans="1:25" s="46" customFormat="1" ht="17.25" customHeight="1">
      <c r="A72" s="332" t="e">
        <f t="shared" si="6"/>
        <v>#REF!</v>
      </c>
      <c r="B72" s="141" t="s">
        <v>55</v>
      </c>
      <c r="C72" s="149" t="s">
        <v>56</v>
      </c>
      <c r="D72" s="150" t="s">
        <v>77</v>
      </c>
      <c r="E72" s="151">
        <f>E71*2</f>
        <v>16.83686</v>
      </c>
      <c r="F72" s="65"/>
      <c r="G72" s="310" t="s">
        <v>326</v>
      </c>
      <c r="H72" s="230"/>
      <c r="I72" s="230"/>
      <c r="J72" s="230"/>
      <c r="R72" s="116"/>
      <c r="U72" s="71"/>
      <c r="V72" s="117"/>
      <c r="W72" s="117"/>
      <c r="X72" s="117"/>
      <c r="Y72" s="117"/>
    </row>
    <row r="73" spans="1:25" s="46" customFormat="1" ht="17.25" customHeight="1">
      <c r="A73" s="332" t="e">
        <f t="shared" si="6"/>
        <v>#REF!</v>
      </c>
      <c r="B73" s="141" t="s">
        <v>57</v>
      </c>
      <c r="C73" s="149" t="s">
        <v>58</v>
      </c>
      <c r="D73" s="150" t="s">
        <v>77</v>
      </c>
      <c r="E73" s="151">
        <f>M71*0.9</f>
        <v>7.576587000000001</v>
      </c>
      <c r="F73" s="65"/>
      <c r="G73" s="310" t="s">
        <v>326</v>
      </c>
      <c r="H73" s="230"/>
      <c r="I73" s="230"/>
      <c r="J73" s="230"/>
      <c r="R73" s="116"/>
      <c r="U73" s="71"/>
      <c r="V73" s="117"/>
      <c r="W73" s="117"/>
      <c r="X73" s="117"/>
      <c r="Y73" s="117"/>
    </row>
    <row r="74" spans="1:25" s="46" customFormat="1" ht="17.25" customHeight="1">
      <c r="A74" s="332" t="e">
        <f t="shared" si="6"/>
        <v>#REF!</v>
      </c>
      <c r="B74" s="141" t="s">
        <v>59</v>
      </c>
      <c r="C74" s="149" t="s">
        <v>60</v>
      </c>
      <c r="D74" s="150" t="s">
        <v>77</v>
      </c>
      <c r="E74" s="151">
        <f>M71</f>
        <v>8.41843</v>
      </c>
      <c r="F74" s="65"/>
      <c r="G74" s="310" t="s">
        <v>326</v>
      </c>
      <c r="H74" s="230"/>
      <c r="I74" s="230"/>
      <c r="J74" s="230"/>
      <c r="K74" s="218" t="e">
        <f>G74+G75+G76</f>
        <v>#VALUE!</v>
      </c>
      <c r="Q74" s="46">
        <v>0</v>
      </c>
      <c r="R74" s="116"/>
      <c r="U74" s="71"/>
      <c r="V74" s="117"/>
      <c r="W74" s="117"/>
      <c r="X74" s="117"/>
      <c r="Y74" s="117"/>
    </row>
    <row r="75" spans="1:25" s="46" customFormat="1" ht="17.25" customHeight="1">
      <c r="A75" s="332" t="e">
        <f t="shared" si="6"/>
        <v>#REF!</v>
      </c>
      <c r="B75" s="141" t="s">
        <v>61</v>
      </c>
      <c r="C75" s="149" t="s">
        <v>62</v>
      </c>
      <c r="D75" s="150" t="s">
        <v>77</v>
      </c>
      <c r="E75" s="151">
        <f>E74*10</f>
        <v>84.18430000000001</v>
      </c>
      <c r="F75" s="65"/>
      <c r="G75" s="310" t="s">
        <v>326</v>
      </c>
      <c r="H75" s="230"/>
      <c r="I75" s="230"/>
      <c r="J75" s="230"/>
      <c r="K75" s="218" t="e">
        <f>K74/E73</f>
        <v>#VALUE!</v>
      </c>
      <c r="Q75" s="46">
        <v>0</v>
      </c>
      <c r="R75" s="116"/>
      <c r="U75" s="71"/>
      <c r="V75" s="117"/>
      <c r="W75" s="117"/>
      <c r="X75" s="117"/>
      <c r="Y75" s="117"/>
    </row>
    <row r="76" spans="1:25" s="46" customFormat="1" ht="17.25" customHeight="1">
      <c r="A76" s="333" t="e">
        <f t="shared" si="6"/>
        <v>#REF!</v>
      </c>
      <c r="B76" s="144" t="s">
        <v>63</v>
      </c>
      <c r="C76" s="152" t="s">
        <v>43</v>
      </c>
      <c r="D76" s="55" t="s">
        <v>77</v>
      </c>
      <c r="E76" s="76">
        <f>M71</f>
        <v>8.41843</v>
      </c>
      <c r="F76" s="77"/>
      <c r="G76" s="310" t="s">
        <v>326</v>
      </c>
      <c r="H76" s="230"/>
      <c r="I76" s="230"/>
      <c r="J76" s="230"/>
      <c r="U76" s="71"/>
      <c r="V76" s="117"/>
      <c r="W76" s="117"/>
      <c r="X76" s="117"/>
      <c r="Y76" s="117"/>
    </row>
    <row r="77" spans="1:25" ht="20.25" customHeight="1">
      <c r="A77" s="334"/>
      <c r="B77" s="68"/>
      <c r="C77" s="28" t="s">
        <v>239</v>
      </c>
      <c r="D77" s="29"/>
      <c r="E77" s="69"/>
      <c r="F77" s="135"/>
      <c r="G77" s="310" t="s">
        <v>326</v>
      </c>
      <c r="H77" s="132"/>
      <c r="I77" s="132"/>
      <c r="J77" s="132"/>
      <c r="Q77">
        <v>1203418</v>
      </c>
      <c r="R77" s="70"/>
      <c r="U77" s="71">
        <v>0</v>
      </c>
      <c r="V77" s="72"/>
      <c r="W77" s="72"/>
      <c r="X77" s="72">
        <v>1.5873015873015874</v>
      </c>
      <c r="Y77" s="72">
        <v>1050</v>
      </c>
    </row>
    <row r="78" spans="1:25" ht="45.75" customHeight="1">
      <c r="A78" s="334"/>
      <c r="B78" s="68"/>
      <c r="C78" s="73"/>
      <c r="D78" s="95"/>
      <c r="E78" s="130"/>
      <c r="F78" s="131"/>
      <c r="G78" s="132"/>
      <c r="H78" s="132"/>
      <c r="I78" s="132"/>
      <c r="J78" s="132"/>
      <c r="R78" s="70"/>
      <c r="U78" s="71"/>
      <c r="V78" s="72"/>
      <c r="W78" s="72"/>
      <c r="X78" s="72"/>
      <c r="Y78" s="72"/>
    </row>
    <row r="79" spans="1:10" ht="21" customHeight="1">
      <c r="A79" s="324"/>
      <c r="B79" s="10"/>
      <c r="C79" s="157" t="s">
        <v>89</v>
      </c>
      <c r="D79" s="158"/>
      <c r="E79" s="159"/>
      <c r="F79" s="160"/>
      <c r="G79" s="161"/>
      <c r="H79" s="161"/>
      <c r="I79" s="161"/>
      <c r="J79" s="161"/>
    </row>
    <row r="80" spans="1:10" ht="21" customHeight="1">
      <c r="A80" s="335"/>
      <c r="B80" s="162">
        <v>711</v>
      </c>
      <c r="C80" s="163" t="s">
        <v>90</v>
      </c>
      <c r="D80" s="33"/>
      <c r="E80" s="164"/>
      <c r="F80" s="35"/>
      <c r="G80" s="165"/>
      <c r="H80" s="165"/>
      <c r="I80" s="165"/>
      <c r="J80" s="165"/>
    </row>
    <row r="81" spans="1:10" ht="17.25" customHeight="1">
      <c r="A81" s="326">
        <v>1</v>
      </c>
      <c r="B81" s="84" t="s">
        <v>91</v>
      </c>
      <c r="C81" s="138" t="s">
        <v>92</v>
      </c>
      <c r="D81" s="22" t="s">
        <v>76</v>
      </c>
      <c r="E81" s="37">
        <v>95</v>
      </c>
      <c r="F81" s="38"/>
      <c r="G81" s="310" t="s">
        <v>326</v>
      </c>
      <c r="H81" s="230"/>
      <c r="I81" s="230"/>
      <c r="J81" s="230"/>
    </row>
    <row r="82" spans="1:10" ht="17.25" customHeight="1">
      <c r="A82" s="327">
        <f>A81+1</f>
        <v>2</v>
      </c>
      <c r="B82" s="86" t="s">
        <v>93</v>
      </c>
      <c r="C82" s="166" t="s">
        <v>94</v>
      </c>
      <c r="D82" s="24" t="s">
        <v>80</v>
      </c>
      <c r="E82" s="39">
        <v>194.95</v>
      </c>
      <c r="F82" s="40"/>
      <c r="G82" s="310" t="s">
        <v>326</v>
      </c>
      <c r="H82" s="230"/>
      <c r="I82" s="230"/>
      <c r="J82" s="230"/>
    </row>
    <row r="83" spans="1:10" ht="17.25" customHeight="1">
      <c r="A83" s="327">
        <f>A82+1</f>
        <v>3</v>
      </c>
      <c r="B83" s="86" t="s">
        <v>95</v>
      </c>
      <c r="C83" s="98" t="s">
        <v>96</v>
      </c>
      <c r="D83" s="24" t="s">
        <v>76</v>
      </c>
      <c r="E83" s="39">
        <f>E81</f>
        <v>95</v>
      </c>
      <c r="F83" s="40"/>
      <c r="G83" s="310" t="s">
        <v>326</v>
      </c>
      <c r="H83" s="230"/>
      <c r="I83" s="230"/>
      <c r="J83" s="230"/>
    </row>
    <row r="84" spans="1:10" ht="17.25" customHeight="1">
      <c r="A84" s="327">
        <f>A83+1</f>
        <v>4</v>
      </c>
      <c r="B84" s="86" t="s">
        <v>93</v>
      </c>
      <c r="C84" s="166" t="s">
        <v>4</v>
      </c>
      <c r="D84" s="24" t="s">
        <v>76</v>
      </c>
      <c r="E84" s="39">
        <f>1.15*E81</f>
        <v>109.24999999999999</v>
      </c>
      <c r="F84" s="40"/>
      <c r="G84" s="310" t="s">
        <v>326</v>
      </c>
      <c r="H84" s="230"/>
      <c r="I84" s="230"/>
      <c r="J84" s="230"/>
    </row>
    <row r="85" spans="1:10" ht="17.25" customHeight="1">
      <c r="A85" s="327">
        <f>A84+1</f>
        <v>5</v>
      </c>
      <c r="B85" s="86" t="s">
        <v>5</v>
      </c>
      <c r="C85" s="98" t="s">
        <v>6</v>
      </c>
      <c r="D85" s="24" t="s">
        <v>76</v>
      </c>
      <c r="E85" s="39">
        <v>56.2</v>
      </c>
      <c r="F85" s="40"/>
      <c r="G85" s="310" t="s">
        <v>326</v>
      </c>
      <c r="H85" s="230"/>
      <c r="I85" s="230"/>
      <c r="J85" s="230"/>
    </row>
    <row r="86" spans="1:10" ht="17.25" customHeight="1">
      <c r="A86" s="328">
        <f>A85+1</f>
        <v>6</v>
      </c>
      <c r="B86" s="120" t="s">
        <v>97</v>
      </c>
      <c r="C86" s="88" t="s">
        <v>98</v>
      </c>
      <c r="D86" s="26" t="s">
        <v>99</v>
      </c>
      <c r="E86" s="145">
        <v>3.21</v>
      </c>
      <c r="F86" s="146"/>
      <c r="G86" s="310" t="s">
        <v>326</v>
      </c>
      <c r="H86" s="230"/>
      <c r="I86" s="230"/>
      <c r="J86" s="230"/>
    </row>
    <row r="87" spans="1:10" ht="18" customHeight="1">
      <c r="A87" s="334"/>
      <c r="B87" s="81"/>
      <c r="C87" s="28" t="s">
        <v>100</v>
      </c>
      <c r="D87" s="167"/>
      <c r="E87" s="168"/>
      <c r="F87" s="169"/>
      <c r="G87" s="310" t="s">
        <v>326</v>
      </c>
      <c r="H87" s="132"/>
      <c r="I87" s="132"/>
      <c r="J87" s="132"/>
    </row>
    <row r="88" spans="1:10" ht="24.75" customHeight="1">
      <c r="A88" s="335"/>
      <c r="B88" s="162">
        <v>712</v>
      </c>
      <c r="C88" s="163" t="s">
        <v>7</v>
      </c>
      <c r="D88" s="33"/>
      <c r="E88" s="164"/>
      <c r="F88" s="35"/>
      <c r="G88" s="165"/>
      <c r="H88" s="165"/>
      <c r="I88" s="165"/>
      <c r="J88" s="165"/>
    </row>
    <row r="89" spans="1:10" ht="16.5" customHeight="1">
      <c r="A89" s="326">
        <f>A86+1</f>
        <v>7</v>
      </c>
      <c r="B89" s="80" t="s">
        <v>8</v>
      </c>
      <c r="C89" s="176" t="s">
        <v>9</v>
      </c>
      <c r="D89" s="22" t="s">
        <v>76</v>
      </c>
      <c r="E89" s="177">
        <v>262.6</v>
      </c>
      <c r="F89" s="178"/>
      <c r="G89" s="310" t="s">
        <v>326</v>
      </c>
      <c r="H89" s="230"/>
      <c r="I89" s="230"/>
      <c r="J89" s="230"/>
    </row>
    <row r="90" spans="1:10" ht="16.5" customHeight="1">
      <c r="A90" s="327">
        <f aca="true" t="shared" si="7" ref="A90:A95">A89+1</f>
        <v>8</v>
      </c>
      <c r="B90" s="86" t="s">
        <v>93</v>
      </c>
      <c r="C90" s="166" t="s">
        <v>19</v>
      </c>
      <c r="D90" s="24" t="s">
        <v>76</v>
      </c>
      <c r="E90" s="128">
        <f>E89*1.15</f>
        <v>301.99</v>
      </c>
      <c r="F90" s="129"/>
      <c r="G90" s="310" t="s">
        <v>326</v>
      </c>
      <c r="H90" s="230"/>
      <c r="I90" s="230"/>
      <c r="J90" s="230"/>
    </row>
    <row r="91" spans="1:10" ht="16.5" customHeight="1">
      <c r="A91" s="327">
        <f t="shared" si="7"/>
        <v>9</v>
      </c>
      <c r="B91" s="174" t="s">
        <v>10</v>
      </c>
      <c r="C91" s="175" t="s">
        <v>11</v>
      </c>
      <c r="D91" s="24" t="s">
        <v>76</v>
      </c>
      <c r="E91" s="128">
        <v>247.8</v>
      </c>
      <c r="F91" s="129"/>
      <c r="G91" s="310" t="s">
        <v>326</v>
      </c>
      <c r="H91" s="230"/>
      <c r="I91" s="230"/>
      <c r="J91" s="230"/>
    </row>
    <row r="92" spans="1:10" ht="16.5" customHeight="1">
      <c r="A92" s="327">
        <f t="shared" si="7"/>
        <v>10</v>
      </c>
      <c r="B92" s="86" t="s">
        <v>93</v>
      </c>
      <c r="C92" s="166" t="s">
        <v>12</v>
      </c>
      <c r="D92" s="24" t="s">
        <v>76</v>
      </c>
      <c r="E92" s="128">
        <f>E91*1.1</f>
        <v>272.58000000000004</v>
      </c>
      <c r="F92" s="129"/>
      <c r="G92" s="310" t="s">
        <v>326</v>
      </c>
      <c r="H92" s="230"/>
      <c r="I92" s="230"/>
      <c r="J92" s="230"/>
    </row>
    <row r="93" spans="1:10" ht="16.5" customHeight="1">
      <c r="A93" s="327">
        <f t="shared" si="7"/>
        <v>11</v>
      </c>
      <c r="B93" s="174" t="s">
        <v>256</v>
      </c>
      <c r="C93" s="175" t="s">
        <v>257</v>
      </c>
      <c r="D93" s="24" t="s">
        <v>76</v>
      </c>
      <c r="E93" s="128">
        <v>251.3</v>
      </c>
      <c r="F93" s="129"/>
      <c r="G93" s="310" t="s">
        <v>326</v>
      </c>
      <c r="H93" s="230"/>
      <c r="I93" s="230"/>
      <c r="J93" s="230"/>
    </row>
    <row r="94" spans="1:10" ht="16.5" customHeight="1">
      <c r="A94" s="327">
        <f t="shared" si="7"/>
        <v>12</v>
      </c>
      <c r="B94" s="86" t="s">
        <v>93</v>
      </c>
      <c r="C94" s="166" t="s">
        <v>258</v>
      </c>
      <c r="D94" s="24" t="s">
        <v>76</v>
      </c>
      <c r="E94" s="128">
        <f>E93*1.1</f>
        <v>276.43</v>
      </c>
      <c r="F94" s="129"/>
      <c r="G94" s="310" t="s">
        <v>326</v>
      </c>
      <c r="H94" s="230"/>
      <c r="I94" s="230"/>
      <c r="J94" s="230"/>
    </row>
    <row r="95" spans="1:10" ht="16.5" customHeight="1">
      <c r="A95" s="328">
        <f t="shared" si="7"/>
        <v>13</v>
      </c>
      <c r="B95" s="172" t="s">
        <v>104</v>
      </c>
      <c r="C95" s="88" t="s">
        <v>98</v>
      </c>
      <c r="D95" s="26" t="s">
        <v>99</v>
      </c>
      <c r="E95" s="173">
        <v>3.15</v>
      </c>
      <c r="F95" s="146"/>
      <c r="G95" s="310" t="s">
        <v>326</v>
      </c>
      <c r="H95" s="212"/>
      <c r="I95" s="212"/>
      <c r="J95" s="212"/>
    </row>
    <row r="96" spans="1:10" ht="18" customHeight="1">
      <c r="A96" s="334"/>
      <c r="B96" s="81"/>
      <c r="C96" s="28" t="s">
        <v>13</v>
      </c>
      <c r="D96" s="167"/>
      <c r="E96" s="168"/>
      <c r="F96" s="169"/>
      <c r="G96" s="310" t="s">
        <v>326</v>
      </c>
      <c r="H96" s="132"/>
      <c r="I96" s="132"/>
      <c r="J96" s="132"/>
    </row>
    <row r="97" spans="1:10" ht="21" customHeight="1">
      <c r="A97" s="335"/>
      <c r="B97" s="162">
        <v>713</v>
      </c>
      <c r="C97" s="163" t="s">
        <v>101</v>
      </c>
      <c r="D97" s="33"/>
      <c r="E97" s="164"/>
      <c r="F97" s="35"/>
      <c r="G97" s="165"/>
      <c r="H97" s="165"/>
      <c r="I97" s="165"/>
      <c r="J97" s="165"/>
    </row>
    <row r="98" spans="1:10" ht="17.25" customHeight="1">
      <c r="A98" s="326">
        <f>A95+1</f>
        <v>14</v>
      </c>
      <c r="B98" s="84" t="s">
        <v>15</v>
      </c>
      <c r="C98" s="138" t="s">
        <v>16</v>
      </c>
      <c r="D98" s="22" t="s">
        <v>76</v>
      </c>
      <c r="E98" s="37">
        <f>247.8+251.3</f>
        <v>499.1</v>
      </c>
      <c r="F98" s="170"/>
      <c r="G98" s="310" t="s">
        <v>326</v>
      </c>
      <c r="H98" s="230"/>
      <c r="I98" s="230"/>
      <c r="J98" s="230"/>
    </row>
    <row r="99" spans="1:10" ht="17.25" customHeight="1">
      <c r="A99" s="327">
        <f>A98+1</f>
        <v>15</v>
      </c>
      <c r="B99" s="86" t="s">
        <v>93</v>
      </c>
      <c r="C99" s="123" t="s">
        <v>17</v>
      </c>
      <c r="D99" s="24" t="s">
        <v>76</v>
      </c>
      <c r="E99" s="39">
        <v>272.2</v>
      </c>
      <c r="F99" s="139"/>
      <c r="G99" s="310" t="s">
        <v>326</v>
      </c>
      <c r="H99" s="230"/>
      <c r="I99" s="230"/>
      <c r="J99" s="230"/>
    </row>
    <row r="100" spans="1:10" ht="17.25" customHeight="1">
      <c r="A100" s="327">
        <f>A99+1</f>
        <v>16</v>
      </c>
      <c r="B100" s="86" t="s">
        <v>93</v>
      </c>
      <c r="C100" s="123" t="s">
        <v>18</v>
      </c>
      <c r="D100" s="24" t="s">
        <v>76</v>
      </c>
      <c r="E100" s="39">
        <v>276.4</v>
      </c>
      <c r="F100" s="139"/>
      <c r="G100" s="310" t="s">
        <v>326</v>
      </c>
      <c r="H100" s="230"/>
      <c r="I100" s="230"/>
      <c r="J100" s="230"/>
    </row>
    <row r="101" spans="1:10" ht="17.25" customHeight="1">
      <c r="A101" s="327">
        <f>A100+1</f>
        <v>17</v>
      </c>
      <c r="B101" s="171" t="s">
        <v>102</v>
      </c>
      <c r="C101" s="98" t="s">
        <v>103</v>
      </c>
      <c r="D101" s="24" t="s">
        <v>76</v>
      </c>
      <c r="E101" s="39">
        <v>56.2</v>
      </c>
      <c r="F101" s="139"/>
      <c r="G101" s="310" t="s">
        <v>326</v>
      </c>
      <c r="H101" s="230"/>
      <c r="I101" s="230"/>
      <c r="J101" s="230"/>
    </row>
    <row r="102" spans="1:10" ht="17.25" customHeight="1">
      <c r="A102" s="327">
        <f>A101+1</f>
        <v>18</v>
      </c>
      <c r="B102" s="86" t="s">
        <v>93</v>
      </c>
      <c r="C102" s="123" t="s">
        <v>14</v>
      </c>
      <c r="D102" s="24" t="s">
        <v>72</v>
      </c>
      <c r="E102" s="39">
        <f>E101*0.12*1.1</f>
        <v>7.4184</v>
      </c>
      <c r="F102" s="139"/>
      <c r="G102" s="310" t="s">
        <v>326</v>
      </c>
      <c r="H102" s="230"/>
      <c r="I102" s="230"/>
      <c r="J102" s="230"/>
    </row>
    <row r="103" spans="1:10" ht="17.25" customHeight="1">
      <c r="A103" s="328">
        <f>A102+1</f>
        <v>19</v>
      </c>
      <c r="B103" s="172" t="s">
        <v>104</v>
      </c>
      <c r="C103" s="88" t="s">
        <v>98</v>
      </c>
      <c r="D103" s="26" t="s">
        <v>99</v>
      </c>
      <c r="E103" s="173">
        <v>1.95</v>
      </c>
      <c r="F103" s="146"/>
      <c r="G103" s="310" t="s">
        <v>326</v>
      </c>
      <c r="H103" s="212"/>
      <c r="I103" s="212"/>
      <c r="J103" s="212"/>
    </row>
    <row r="104" spans="1:12" ht="21.75" customHeight="1">
      <c r="A104" s="334"/>
      <c r="B104" s="81"/>
      <c r="C104" s="28" t="s">
        <v>105</v>
      </c>
      <c r="D104" s="167"/>
      <c r="E104" s="168"/>
      <c r="F104" s="169"/>
      <c r="G104" s="310" t="s">
        <v>326</v>
      </c>
      <c r="H104" s="132"/>
      <c r="I104" s="132"/>
      <c r="J104" s="132"/>
      <c r="K104">
        <f>0.1*1.6+0.045</f>
        <v>0.20500000000000002</v>
      </c>
      <c r="L104">
        <f>E104*K104</f>
        <v>0</v>
      </c>
    </row>
    <row r="105" spans="1:10" ht="23.25" customHeight="1">
      <c r="A105" s="336"/>
      <c r="B105" s="162">
        <v>763</v>
      </c>
      <c r="C105" s="17" t="s">
        <v>106</v>
      </c>
      <c r="D105" s="179"/>
      <c r="E105" s="34"/>
      <c r="F105" s="180"/>
      <c r="G105" s="132"/>
      <c r="H105" s="132"/>
      <c r="I105" s="132"/>
      <c r="J105" s="132"/>
    </row>
    <row r="106" spans="1:10" s="46" customFormat="1" ht="25.5" customHeight="1">
      <c r="A106" s="326">
        <f>A103+1</f>
        <v>20</v>
      </c>
      <c r="B106" s="84" t="s">
        <v>20</v>
      </c>
      <c r="C106" s="183" t="s">
        <v>21</v>
      </c>
      <c r="D106" s="43" t="s">
        <v>76</v>
      </c>
      <c r="E106" s="60">
        <v>58.2</v>
      </c>
      <c r="F106" s="184"/>
      <c r="G106" s="310" t="s">
        <v>326</v>
      </c>
      <c r="H106" s="230"/>
      <c r="I106" s="230"/>
      <c r="J106" s="230"/>
    </row>
    <row r="107" spans="1:13" s="46" customFormat="1" ht="18" customHeight="1">
      <c r="A107" s="327">
        <f>A106+1</f>
        <v>21</v>
      </c>
      <c r="B107" s="86" t="s">
        <v>182</v>
      </c>
      <c r="C107" s="98" t="s">
        <v>183</v>
      </c>
      <c r="D107" s="24" t="s">
        <v>79</v>
      </c>
      <c r="E107" s="39">
        <f>18*1.26</f>
        <v>22.68</v>
      </c>
      <c r="F107" s="182"/>
      <c r="G107" s="310" t="s">
        <v>326</v>
      </c>
      <c r="H107" s="230"/>
      <c r="I107" s="230"/>
      <c r="J107" s="230"/>
      <c r="L107" s="46">
        <v>12.8</v>
      </c>
      <c r="M107" s="46">
        <v>0.75</v>
      </c>
    </row>
    <row r="108" spans="1:13" s="46" customFormat="1" ht="18" customHeight="1">
      <c r="A108" s="327">
        <f>A107+1</f>
        <v>22</v>
      </c>
      <c r="B108" s="86" t="s">
        <v>93</v>
      </c>
      <c r="C108" s="98" t="s">
        <v>151</v>
      </c>
      <c r="D108" s="24" t="s">
        <v>72</v>
      </c>
      <c r="E108" s="39">
        <f>E107*1.1*0.15*0.05</f>
        <v>0.18711</v>
      </c>
      <c r="F108" s="182"/>
      <c r="G108" s="310" t="s">
        <v>326</v>
      </c>
      <c r="H108" s="230"/>
      <c r="I108" s="230"/>
      <c r="J108" s="230"/>
      <c r="M108" s="46">
        <f>L107/M107</f>
        <v>17.066666666666666</v>
      </c>
    </row>
    <row r="109" spans="1:10" s="46" customFormat="1" ht="18" customHeight="1">
      <c r="A109" s="327">
        <f>A108+1</f>
        <v>23</v>
      </c>
      <c r="B109" s="86" t="s">
        <v>184</v>
      </c>
      <c r="C109" s="98" t="s">
        <v>185</v>
      </c>
      <c r="D109" s="24" t="s">
        <v>79</v>
      </c>
      <c r="E109" s="39">
        <f>24.7</f>
        <v>24.7</v>
      </c>
      <c r="F109" s="182"/>
      <c r="G109" s="310" t="s">
        <v>326</v>
      </c>
      <c r="H109" s="230"/>
      <c r="I109" s="230"/>
      <c r="J109" s="230"/>
    </row>
    <row r="110" spans="1:10" ht="18" customHeight="1">
      <c r="A110" s="327">
        <f>A109+1</f>
        <v>24</v>
      </c>
      <c r="B110" s="86" t="s">
        <v>184</v>
      </c>
      <c r="C110" s="98" t="s">
        <v>186</v>
      </c>
      <c r="D110" s="24" t="s">
        <v>79</v>
      </c>
      <c r="E110" s="39">
        <v>45.8</v>
      </c>
      <c r="F110" s="182"/>
      <c r="G110" s="310" t="s">
        <v>326</v>
      </c>
      <c r="H110" s="230"/>
      <c r="I110" s="230"/>
      <c r="J110" s="230"/>
    </row>
    <row r="111" spans="1:10" ht="18" customHeight="1">
      <c r="A111" s="328">
        <f>A110+1</f>
        <v>25</v>
      </c>
      <c r="B111" s="172" t="s">
        <v>108</v>
      </c>
      <c r="C111" s="88" t="s">
        <v>98</v>
      </c>
      <c r="D111" s="26" t="s">
        <v>99</v>
      </c>
      <c r="E111" s="173">
        <v>1.52</v>
      </c>
      <c r="F111" s="146"/>
      <c r="G111" s="310" t="s">
        <v>326</v>
      </c>
      <c r="H111" s="231"/>
      <c r="I111" s="231"/>
      <c r="J111" s="231"/>
    </row>
    <row r="112" spans="1:16" ht="20.25" customHeight="1">
      <c r="A112" s="334"/>
      <c r="B112" s="81"/>
      <c r="C112" s="28" t="s">
        <v>155</v>
      </c>
      <c r="D112" s="167"/>
      <c r="E112" s="168"/>
      <c r="F112" s="169"/>
      <c r="G112" s="310" t="s">
        <v>326</v>
      </c>
      <c r="H112" s="132"/>
      <c r="I112" s="132"/>
      <c r="J112" s="132"/>
      <c r="P112">
        <v>274.6</v>
      </c>
    </row>
    <row r="113" spans="1:10" ht="24" customHeight="1">
      <c r="A113" s="336"/>
      <c r="B113" s="162">
        <v>764</v>
      </c>
      <c r="C113" s="163" t="s">
        <v>191</v>
      </c>
      <c r="D113" s="179"/>
      <c r="E113" s="34"/>
      <c r="F113" s="180"/>
      <c r="G113" s="132"/>
      <c r="H113" s="132"/>
      <c r="I113" s="132"/>
      <c r="J113" s="132"/>
    </row>
    <row r="114" spans="1:10" s="46" customFormat="1" ht="17.25" customHeight="1">
      <c r="A114" s="326">
        <f>A111+1</f>
        <v>26</v>
      </c>
      <c r="B114" s="186" t="s">
        <v>188</v>
      </c>
      <c r="C114" s="187" t="s">
        <v>187</v>
      </c>
      <c r="D114" s="43" t="s">
        <v>79</v>
      </c>
      <c r="E114" s="60">
        <v>78.6</v>
      </c>
      <c r="F114" s="155"/>
      <c r="G114" s="310" t="s">
        <v>326</v>
      </c>
      <c r="H114" s="230"/>
      <c r="I114" s="230"/>
      <c r="J114" s="230"/>
    </row>
    <row r="115" spans="1:10" s="46" customFormat="1" ht="17.25" customHeight="1">
      <c r="A115" s="327">
        <f>A114+1</f>
        <v>27</v>
      </c>
      <c r="B115" s="196" t="s">
        <v>193</v>
      </c>
      <c r="C115" s="197" t="s">
        <v>204</v>
      </c>
      <c r="D115" s="198" t="s">
        <v>79</v>
      </c>
      <c r="E115" s="199">
        <v>45.8</v>
      </c>
      <c r="F115" s="202"/>
      <c r="G115" s="310" t="s">
        <v>326</v>
      </c>
      <c r="H115" s="230"/>
      <c r="I115" s="230"/>
      <c r="J115" s="230"/>
    </row>
    <row r="116" spans="1:10" s="46" customFormat="1" ht="17.25" customHeight="1">
      <c r="A116" s="327">
        <f>A115+1</f>
        <v>28</v>
      </c>
      <c r="B116" s="188" t="s">
        <v>194</v>
      </c>
      <c r="C116" s="197" t="s">
        <v>205</v>
      </c>
      <c r="D116" s="198" t="s">
        <v>79</v>
      </c>
      <c r="E116" s="199">
        <v>24.7</v>
      </c>
      <c r="F116" s="202"/>
      <c r="G116" s="310" t="s">
        <v>326</v>
      </c>
      <c r="H116" s="230"/>
      <c r="I116" s="230"/>
      <c r="J116" s="230"/>
    </row>
    <row r="117" spans="1:10" s="46" customFormat="1" ht="17.25" customHeight="1">
      <c r="A117" s="327">
        <f aca="true" t="shared" si="8" ref="A117:A128">A116+1</f>
        <v>29</v>
      </c>
      <c r="B117" s="188" t="s">
        <v>152</v>
      </c>
      <c r="C117" s="197" t="s">
        <v>189</v>
      </c>
      <c r="D117" s="198" t="s">
        <v>79</v>
      </c>
      <c r="E117" s="199">
        <v>5.4</v>
      </c>
      <c r="F117" s="202"/>
      <c r="G117" s="310" t="s">
        <v>326</v>
      </c>
      <c r="H117" s="230"/>
      <c r="I117" s="230"/>
      <c r="J117" s="230"/>
    </row>
    <row r="118" spans="1:10" s="46" customFormat="1" ht="17.25" customHeight="1">
      <c r="A118" s="327">
        <f t="shared" si="8"/>
        <v>30</v>
      </c>
      <c r="B118" s="196" t="s">
        <v>195</v>
      </c>
      <c r="C118" s="197" t="s">
        <v>192</v>
      </c>
      <c r="D118" s="198" t="s">
        <v>76</v>
      </c>
      <c r="E118" s="199">
        <v>12.8</v>
      </c>
      <c r="F118" s="202"/>
      <c r="G118" s="310" t="s">
        <v>326</v>
      </c>
      <c r="H118" s="230"/>
      <c r="I118" s="230"/>
      <c r="J118" s="230"/>
    </row>
    <row r="119" spans="1:10" s="46" customFormat="1" ht="17.25" customHeight="1">
      <c r="A119" s="327">
        <f t="shared" si="8"/>
        <v>31</v>
      </c>
      <c r="B119" s="196" t="s">
        <v>196</v>
      </c>
      <c r="C119" s="197" t="s">
        <v>201</v>
      </c>
      <c r="D119" s="198" t="s">
        <v>79</v>
      </c>
      <c r="E119" s="199">
        <v>12.8</v>
      </c>
      <c r="F119" s="202"/>
      <c r="G119" s="310" t="s">
        <v>326</v>
      </c>
      <c r="H119" s="230"/>
      <c r="I119" s="230"/>
      <c r="J119" s="230"/>
    </row>
    <row r="120" spans="1:10" s="46" customFormat="1" ht="17.25" customHeight="1">
      <c r="A120" s="327">
        <f t="shared" si="8"/>
        <v>32</v>
      </c>
      <c r="B120" s="196" t="s">
        <v>200</v>
      </c>
      <c r="C120" s="197" t="s">
        <v>206</v>
      </c>
      <c r="D120" s="198" t="s">
        <v>107</v>
      </c>
      <c r="E120" s="199">
        <v>2</v>
      </c>
      <c r="F120" s="202"/>
      <c r="G120" s="310" t="s">
        <v>326</v>
      </c>
      <c r="H120" s="230"/>
      <c r="I120" s="230"/>
      <c r="J120" s="230"/>
    </row>
    <row r="121" spans="1:10" s="46" customFormat="1" ht="17.25" customHeight="1">
      <c r="A121" s="327">
        <f t="shared" si="8"/>
        <v>33</v>
      </c>
      <c r="B121" s="196" t="s">
        <v>197</v>
      </c>
      <c r="C121" s="197" t="s">
        <v>209</v>
      </c>
      <c r="D121" s="198" t="s">
        <v>79</v>
      </c>
      <c r="E121" s="171">
        <f>53.4-E123</f>
        <v>34.3</v>
      </c>
      <c r="F121" s="202"/>
      <c r="G121" s="310" t="s">
        <v>326</v>
      </c>
      <c r="H121" s="230"/>
      <c r="I121" s="230"/>
      <c r="J121" s="230"/>
    </row>
    <row r="122" spans="1:10" s="46" customFormat="1" ht="17.25" customHeight="1">
      <c r="A122" s="327">
        <f t="shared" si="8"/>
        <v>34</v>
      </c>
      <c r="B122" s="196" t="s">
        <v>198</v>
      </c>
      <c r="C122" s="197" t="s">
        <v>199</v>
      </c>
      <c r="D122" s="198" t="s">
        <v>107</v>
      </c>
      <c r="E122" s="199">
        <v>13</v>
      </c>
      <c r="F122" s="202"/>
      <c r="G122" s="310" t="s">
        <v>326</v>
      </c>
      <c r="H122" s="230"/>
      <c r="I122" s="230"/>
      <c r="J122" s="230"/>
    </row>
    <row r="123" spans="1:10" s="46" customFormat="1" ht="17.25" customHeight="1">
      <c r="A123" s="327">
        <f t="shared" si="8"/>
        <v>35</v>
      </c>
      <c r="B123" s="196" t="s">
        <v>202</v>
      </c>
      <c r="C123" s="197" t="s">
        <v>207</v>
      </c>
      <c r="D123" s="198" t="s">
        <v>79</v>
      </c>
      <c r="E123" s="171">
        <f>9.55*2</f>
        <v>19.1</v>
      </c>
      <c r="F123" s="202"/>
      <c r="G123" s="310" t="s">
        <v>326</v>
      </c>
      <c r="H123" s="230"/>
      <c r="I123" s="230"/>
      <c r="J123" s="230"/>
    </row>
    <row r="124" spans="1:10" s="46" customFormat="1" ht="17.25" customHeight="1">
      <c r="A124" s="327">
        <f t="shared" si="8"/>
        <v>36</v>
      </c>
      <c r="B124" s="196" t="s">
        <v>93</v>
      </c>
      <c r="C124" s="197" t="s">
        <v>190</v>
      </c>
      <c r="D124" s="200" t="s">
        <v>107</v>
      </c>
      <c r="E124" s="201">
        <v>2</v>
      </c>
      <c r="F124" s="202"/>
      <c r="G124" s="310" t="s">
        <v>326</v>
      </c>
      <c r="H124" s="230"/>
      <c r="I124" s="230"/>
      <c r="J124" s="230"/>
    </row>
    <row r="125" spans="1:10" s="46" customFormat="1" ht="18" customHeight="1">
      <c r="A125" s="327">
        <f t="shared" si="8"/>
        <v>37</v>
      </c>
      <c r="B125" s="196" t="s">
        <v>208</v>
      </c>
      <c r="C125" s="197" t="s">
        <v>314</v>
      </c>
      <c r="D125" s="198" t="s">
        <v>79</v>
      </c>
      <c r="E125" s="171">
        <v>1.6</v>
      </c>
      <c r="F125" s="202"/>
      <c r="G125" s="310" t="s">
        <v>326</v>
      </c>
      <c r="H125" s="230"/>
      <c r="I125" s="230"/>
      <c r="J125" s="230"/>
    </row>
    <row r="126" spans="1:10" s="46" customFormat="1" ht="17.25" customHeight="1">
      <c r="A126" s="327">
        <f t="shared" si="8"/>
        <v>38</v>
      </c>
      <c r="B126" s="196" t="s">
        <v>93</v>
      </c>
      <c r="C126" s="208" t="s">
        <v>240</v>
      </c>
      <c r="D126" s="198" t="s">
        <v>79</v>
      </c>
      <c r="E126" s="201">
        <v>51.3</v>
      </c>
      <c r="F126" s="202"/>
      <c r="G126" s="310" t="s">
        <v>326</v>
      </c>
      <c r="H126" s="230"/>
      <c r="I126" s="230"/>
      <c r="J126" s="230"/>
    </row>
    <row r="127" spans="1:10" s="46" customFormat="1" ht="17.25" customHeight="1">
      <c r="A127" s="327">
        <f t="shared" si="8"/>
        <v>39</v>
      </c>
      <c r="B127" s="196" t="s">
        <v>93</v>
      </c>
      <c r="C127" s="208" t="s">
        <v>242</v>
      </c>
      <c r="D127" s="198" t="s">
        <v>79</v>
      </c>
      <c r="E127" s="201">
        <v>43.8</v>
      </c>
      <c r="F127" s="202"/>
      <c r="G127" s="310" t="s">
        <v>326</v>
      </c>
      <c r="H127" s="230"/>
      <c r="I127" s="230"/>
      <c r="J127" s="230"/>
    </row>
    <row r="128" spans="1:10" s="46" customFormat="1" ht="17.25" customHeight="1">
      <c r="A128" s="327">
        <f t="shared" si="8"/>
        <v>40</v>
      </c>
      <c r="B128" s="196" t="s">
        <v>93</v>
      </c>
      <c r="C128" s="208" t="s">
        <v>241</v>
      </c>
      <c r="D128" s="198" t="s">
        <v>76</v>
      </c>
      <c r="E128" s="201">
        <v>15.1</v>
      </c>
      <c r="F128" s="202"/>
      <c r="G128" s="310" t="s">
        <v>326</v>
      </c>
      <c r="H128" s="230"/>
      <c r="I128" s="230"/>
      <c r="J128" s="230"/>
    </row>
    <row r="129" spans="1:10" s="46" customFormat="1" ht="17.25" customHeight="1">
      <c r="A129" s="328">
        <f>A128+1</f>
        <v>41</v>
      </c>
      <c r="B129" s="192" t="s">
        <v>111</v>
      </c>
      <c r="C129" s="203" t="s">
        <v>98</v>
      </c>
      <c r="D129" s="55" t="s">
        <v>99</v>
      </c>
      <c r="E129" s="204">
        <v>1.56</v>
      </c>
      <c r="F129" s="77"/>
      <c r="G129" s="310" t="s">
        <v>326</v>
      </c>
      <c r="H129" s="232"/>
      <c r="I129" s="232"/>
      <c r="J129" s="232"/>
    </row>
    <row r="130" spans="1:10" ht="21" customHeight="1">
      <c r="A130" s="334"/>
      <c r="B130" s="81"/>
      <c r="C130" s="28" t="s">
        <v>109</v>
      </c>
      <c r="D130" s="167"/>
      <c r="E130" s="168"/>
      <c r="F130" s="169"/>
      <c r="G130" s="310" t="s">
        <v>326</v>
      </c>
      <c r="H130" s="132"/>
      <c r="I130" s="132"/>
      <c r="J130" s="132"/>
    </row>
    <row r="131" spans="1:10" ht="25.5" customHeight="1">
      <c r="A131" s="336"/>
      <c r="B131" s="162">
        <v>766</v>
      </c>
      <c r="C131" s="163" t="s">
        <v>110</v>
      </c>
      <c r="D131" s="179"/>
      <c r="E131" s="34"/>
      <c r="F131" s="180"/>
      <c r="G131" s="132"/>
      <c r="H131" s="132"/>
      <c r="I131" s="132"/>
      <c r="J131" s="132"/>
    </row>
    <row r="132" spans="1:12" s="46" customFormat="1" ht="30" customHeight="1">
      <c r="A132" s="326">
        <f>A129+1</f>
        <v>42</v>
      </c>
      <c r="B132" s="186" t="s">
        <v>93</v>
      </c>
      <c r="C132" s="187" t="s">
        <v>225</v>
      </c>
      <c r="D132" s="302" t="s">
        <v>107</v>
      </c>
      <c r="E132" s="303">
        <v>4</v>
      </c>
      <c r="F132" s="184"/>
      <c r="G132" s="310" t="s">
        <v>326</v>
      </c>
      <c r="H132" s="230"/>
      <c r="I132" s="230"/>
      <c r="J132" s="230"/>
      <c r="L132" s="46">
        <v>2600</v>
      </c>
    </row>
    <row r="133" spans="1:12" s="46" customFormat="1" ht="18" customHeight="1">
      <c r="A133" s="327">
        <f>A132+1</f>
        <v>43</v>
      </c>
      <c r="B133" s="196" t="s">
        <v>93</v>
      </c>
      <c r="C133" s="189" t="s">
        <v>210</v>
      </c>
      <c r="D133" s="150" t="s">
        <v>107</v>
      </c>
      <c r="E133" s="151">
        <v>5</v>
      </c>
      <c r="F133" s="185"/>
      <c r="G133" s="310" t="s">
        <v>326</v>
      </c>
      <c r="H133" s="230"/>
      <c r="I133" s="230"/>
      <c r="J133" s="230"/>
      <c r="L133" s="46">
        <v>4000</v>
      </c>
    </row>
    <row r="134" spans="1:12" s="46" customFormat="1" ht="18" customHeight="1">
      <c r="A134" s="327">
        <f>A133+1</f>
        <v>44</v>
      </c>
      <c r="B134" s="196" t="s">
        <v>93</v>
      </c>
      <c r="C134" s="189" t="s">
        <v>211</v>
      </c>
      <c r="D134" s="150" t="s">
        <v>107</v>
      </c>
      <c r="E134" s="304">
        <v>14</v>
      </c>
      <c r="F134" s="305"/>
      <c r="G134" s="310" t="s">
        <v>326</v>
      </c>
      <c r="H134" s="230"/>
      <c r="I134" s="230"/>
      <c r="J134" s="230"/>
      <c r="L134" s="46">
        <f>450+100</f>
        <v>550</v>
      </c>
    </row>
    <row r="135" spans="1:10" s="46" customFormat="1" ht="18" customHeight="1">
      <c r="A135" s="327">
        <f>A134+1</f>
        <v>45</v>
      </c>
      <c r="B135" s="196" t="s">
        <v>93</v>
      </c>
      <c r="C135" s="189" t="s">
        <v>212</v>
      </c>
      <c r="D135" s="150" t="s">
        <v>107</v>
      </c>
      <c r="E135" s="304">
        <v>16</v>
      </c>
      <c r="F135" s="305"/>
      <c r="G135" s="310" t="s">
        <v>326</v>
      </c>
      <c r="H135" s="230"/>
      <c r="I135" s="230"/>
      <c r="J135" s="230"/>
    </row>
    <row r="136" spans="1:10" s="46" customFormat="1" ht="18" customHeight="1">
      <c r="A136" s="327">
        <f>A135+1</f>
        <v>46</v>
      </c>
      <c r="B136" s="196" t="s">
        <v>93</v>
      </c>
      <c r="C136" s="189" t="s">
        <v>213</v>
      </c>
      <c r="D136" s="150" t="s">
        <v>107</v>
      </c>
      <c r="E136" s="304">
        <v>1</v>
      </c>
      <c r="F136" s="305"/>
      <c r="G136" s="310" t="s">
        <v>326</v>
      </c>
      <c r="H136" s="230"/>
      <c r="I136" s="230"/>
      <c r="J136" s="230"/>
    </row>
    <row r="137" spans="1:10" s="46" customFormat="1" ht="18" customHeight="1">
      <c r="A137" s="327">
        <f aca="true" t="shared" si="9" ref="A137:A147">A136+1</f>
        <v>47</v>
      </c>
      <c r="B137" s="196" t="s">
        <v>93</v>
      </c>
      <c r="C137" s="189" t="s">
        <v>214</v>
      </c>
      <c r="D137" s="150" t="s">
        <v>107</v>
      </c>
      <c r="E137" s="304">
        <v>1</v>
      </c>
      <c r="F137" s="305"/>
      <c r="G137" s="310" t="s">
        <v>326</v>
      </c>
      <c r="H137" s="230"/>
      <c r="I137" s="230"/>
      <c r="J137" s="230"/>
    </row>
    <row r="138" spans="1:10" s="46" customFormat="1" ht="18" customHeight="1">
      <c r="A138" s="327">
        <f t="shared" si="9"/>
        <v>48</v>
      </c>
      <c r="B138" s="196" t="s">
        <v>93</v>
      </c>
      <c r="C138" s="189" t="s">
        <v>215</v>
      </c>
      <c r="D138" s="150" t="s">
        <v>107</v>
      </c>
      <c r="E138" s="304">
        <v>2</v>
      </c>
      <c r="F138" s="305"/>
      <c r="G138" s="310" t="s">
        <v>326</v>
      </c>
      <c r="H138" s="230"/>
      <c r="I138" s="230"/>
      <c r="J138" s="230"/>
    </row>
    <row r="139" spans="1:10" s="46" customFormat="1" ht="18" customHeight="1">
      <c r="A139" s="327">
        <f t="shared" si="9"/>
        <v>49</v>
      </c>
      <c r="B139" s="196" t="s">
        <v>93</v>
      </c>
      <c r="C139" s="189" t="s">
        <v>216</v>
      </c>
      <c r="D139" s="150" t="s">
        <v>107</v>
      </c>
      <c r="E139" s="304">
        <v>1</v>
      </c>
      <c r="F139" s="305"/>
      <c r="G139" s="310" t="s">
        <v>326</v>
      </c>
      <c r="H139" s="230"/>
      <c r="I139" s="230"/>
      <c r="J139" s="230"/>
    </row>
    <row r="140" spans="1:10" s="46" customFormat="1" ht="18" customHeight="1">
      <c r="A140" s="327">
        <f t="shared" si="9"/>
        <v>50</v>
      </c>
      <c r="B140" s="196" t="s">
        <v>93</v>
      </c>
      <c r="C140" s="189" t="s">
        <v>217</v>
      </c>
      <c r="D140" s="150" t="s">
        <v>107</v>
      </c>
      <c r="E140" s="304">
        <v>1</v>
      </c>
      <c r="F140" s="305"/>
      <c r="G140" s="310" t="s">
        <v>326</v>
      </c>
      <c r="H140" s="230"/>
      <c r="I140" s="230"/>
      <c r="J140" s="230"/>
    </row>
    <row r="141" spans="1:10" s="46" customFormat="1" ht="18" customHeight="1">
      <c r="A141" s="327">
        <f t="shared" si="9"/>
        <v>51</v>
      </c>
      <c r="B141" s="196" t="s">
        <v>93</v>
      </c>
      <c r="C141" s="189" t="s">
        <v>218</v>
      </c>
      <c r="D141" s="150" t="s">
        <v>107</v>
      </c>
      <c r="E141" s="304">
        <v>1</v>
      </c>
      <c r="F141" s="305"/>
      <c r="G141" s="310" t="s">
        <v>326</v>
      </c>
      <c r="H141" s="230"/>
      <c r="I141" s="230"/>
      <c r="J141" s="230"/>
    </row>
    <row r="142" spans="1:10" s="46" customFormat="1" ht="18" customHeight="1">
      <c r="A142" s="327">
        <f t="shared" si="9"/>
        <v>52</v>
      </c>
      <c r="B142" s="196" t="s">
        <v>93</v>
      </c>
      <c r="C142" s="189" t="s">
        <v>219</v>
      </c>
      <c r="D142" s="150" t="s">
        <v>107</v>
      </c>
      <c r="E142" s="304">
        <v>1</v>
      </c>
      <c r="F142" s="305"/>
      <c r="G142" s="310" t="s">
        <v>326</v>
      </c>
      <c r="H142" s="230"/>
      <c r="I142" s="230"/>
      <c r="J142" s="230"/>
    </row>
    <row r="143" spans="1:10" s="46" customFormat="1" ht="18" customHeight="1">
      <c r="A143" s="327">
        <f t="shared" si="9"/>
        <v>53</v>
      </c>
      <c r="B143" s="196" t="s">
        <v>93</v>
      </c>
      <c r="C143" s="189" t="s">
        <v>220</v>
      </c>
      <c r="D143" s="150" t="s">
        <v>107</v>
      </c>
      <c r="E143" s="304">
        <v>1</v>
      </c>
      <c r="F143" s="305"/>
      <c r="G143" s="310" t="s">
        <v>326</v>
      </c>
      <c r="H143" s="230"/>
      <c r="I143" s="230"/>
      <c r="J143" s="230"/>
    </row>
    <row r="144" spans="1:10" s="46" customFormat="1" ht="18" customHeight="1">
      <c r="A144" s="327">
        <f t="shared" si="9"/>
        <v>54</v>
      </c>
      <c r="B144" s="196" t="s">
        <v>93</v>
      </c>
      <c r="C144" s="189" t="s">
        <v>221</v>
      </c>
      <c r="D144" s="150" t="s">
        <v>107</v>
      </c>
      <c r="E144" s="304">
        <v>2</v>
      </c>
      <c r="F144" s="305"/>
      <c r="G144" s="310" t="s">
        <v>326</v>
      </c>
      <c r="H144" s="230"/>
      <c r="I144" s="230"/>
      <c r="J144" s="230"/>
    </row>
    <row r="145" spans="1:10" s="46" customFormat="1" ht="18" customHeight="1">
      <c r="A145" s="327">
        <f t="shared" si="9"/>
        <v>55</v>
      </c>
      <c r="B145" s="196" t="s">
        <v>93</v>
      </c>
      <c r="C145" s="189" t="s">
        <v>222</v>
      </c>
      <c r="D145" s="150" t="s">
        <v>107</v>
      </c>
      <c r="E145" s="304">
        <v>2</v>
      </c>
      <c r="F145" s="305"/>
      <c r="G145" s="310" t="s">
        <v>326</v>
      </c>
      <c r="H145" s="230"/>
      <c r="I145" s="230"/>
      <c r="J145" s="230"/>
    </row>
    <row r="146" spans="1:10" s="46" customFormat="1" ht="18" customHeight="1">
      <c r="A146" s="327">
        <f t="shared" si="9"/>
        <v>56</v>
      </c>
      <c r="B146" s="196" t="s">
        <v>93</v>
      </c>
      <c r="C146" s="189" t="s">
        <v>223</v>
      </c>
      <c r="D146" s="150" t="s">
        <v>107</v>
      </c>
      <c r="E146" s="304">
        <v>3</v>
      </c>
      <c r="F146" s="305"/>
      <c r="G146" s="310" t="s">
        <v>326</v>
      </c>
      <c r="H146" s="230"/>
      <c r="I146" s="230"/>
      <c r="J146" s="230"/>
    </row>
    <row r="147" spans="1:10" s="46" customFormat="1" ht="18" customHeight="1">
      <c r="A147" s="327">
        <f t="shared" si="9"/>
        <v>57</v>
      </c>
      <c r="B147" s="196" t="s">
        <v>93</v>
      </c>
      <c r="C147" s="189" t="s">
        <v>224</v>
      </c>
      <c r="D147" s="150" t="s">
        <v>107</v>
      </c>
      <c r="E147" s="304">
        <v>2</v>
      </c>
      <c r="F147" s="305"/>
      <c r="G147" s="310" t="s">
        <v>326</v>
      </c>
      <c r="H147" s="230"/>
      <c r="I147" s="230"/>
      <c r="J147" s="230"/>
    </row>
    <row r="148" spans="1:10" s="46" customFormat="1" ht="18" customHeight="1">
      <c r="A148" s="337"/>
      <c r="B148" s="307" t="s">
        <v>323</v>
      </c>
      <c r="C148" s="308" t="s">
        <v>324</v>
      </c>
      <c r="D148" s="309" t="s">
        <v>79</v>
      </c>
      <c r="E148" s="304">
        <v>183</v>
      </c>
      <c r="F148" s="305"/>
      <c r="G148" s="310" t="s">
        <v>326</v>
      </c>
      <c r="H148" s="230"/>
      <c r="I148" s="230"/>
      <c r="J148" s="230"/>
    </row>
    <row r="149" spans="1:10" s="46" customFormat="1" ht="18" customHeight="1">
      <c r="A149" s="338">
        <f>A147+1</f>
        <v>58</v>
      </c>
      <c r="B149" s="192" t="s">
        <v>203</v>
      </c>
      <c r="C149" s="203" t="s">
        <v>112</v>
      </c>
      <c r="D149" s="55" t="s">
        <v>99</v>
      </c>
      <c r="E149" s="204">
        <v>1.2</v>
      </c>
      <c r="F149" s="77"/>
      <c r="G149" s="310" t="s">
        <v>326</v>
      </c>
      <c r="H149" s="232"/>
      <c r="I149" s="232"/>
      <c r="J149" s="232"/>
    </row>
    <row r="150" spans="1:10" ht="21" customHeight="1">
      <c r="A150" s="334"/>
      <c r="B150" s="193"/>
      <c r="C150" s="28" t="s">
        <v>113</v>
      </c>
      <c r="D150" s="167"/>
      <c r="E150" s="168"/>
      <c r="F150" s="169"/>
      <c r="G150" s="310" t="s">
        <v>326</v>
      </c>
      <c r="H150" s="132"/>
      <c r="I150" s="132"/>
      <c r="J150" s="132"/>
    </row>
    <row r="151" spans="1:10" ht="22.5" customHeight="1">
      <c r="A151" s="336"/>
      <c r="B151" s="162">
        <v>767</v>
      </c>
      <c r="C151" s="163" t="s">
        <v>114</v>
      </c>
      <c r="D151" s="179"/>
      <c r="E151" s="34"/>
      <c r="F151" s="180"/>
      <c r="G151" s="132"/>
      <c r="H151" s="132"/>
      <c r="I151" s="132"/>
      <c r="J151" s="132"/>
    </row>
    <row r="152" spans="1:10" ht="17.25" customHeight="1">
      <c r="A152" s="326">
        <f>A149+1</f>
        <v>59</v>
      </c>
      <c r="B152" s="186" t="s">
        <v>93</v>
      </c>
      <c r="C152" s="194" t="s">
        <v>226</v>
      </c>
      <c r="D152" s="190" t="s">
        <v>107</v>
      </c>
      <c r="E152" s="191">
        <v>1</v>
      </c>
      <c r="F152" s="181"/>
      <c r="G152" s="310" t="s">
        <v>326</v>
      </c>
      <c r="H152" s="230"/>
      <c r="I152" s="230"/>
      <c r="J152" s="230"/>
    </row>
    <row r="153" spans="1:10" ht="17.25" customHeight="1">
      <c r="A153" s="327">
        <f>A152+1</f>
        <v>60</v>
      </c>
      <c r="B153" s="196" t="s">
        <v>93</v>
      </c>
      <c r="C153" s="189" t="s">
        <v>227</v>
      </c>
      <c r="D153" s="142" t="s">
        <v>107</v>
      </c>
      <c r="E153" s="143">
        <v>1</v>
      </c>
      <c r="F153" s="182"/>
      <c r="G153" s="310" t="s">
        <v>326</v>
      </c>
      <c r="H153" s="230"/>
      <c r="I153" s="230"/>
      <c r="J153" s="230"/>
    </row>
    <row r="154" spans="1:10" ht="17.25" customHeight="1">
      <c r="A154" s="327">
        <f>A153+1</f>
        <v>61</v>
      </c>
      <c r="B154" s="196" t="s">
        <v>93</v>
      </c>
      <c r="C154" s="189" t="s">
        <v>228</v>
      </c>
      <c r="D154" s="205" t="s">
        <v>78</v>
      </c>
      <c r="E154" s="206">
        <v>1</v>
      </c>
      <c r="F154" s="207"/>
      <c r="G154" s="310" t="s">
        <v>326</v>
      </c>
      <c r="H154" s="230"/>
      <c r="I154" s="230"/>
      <c r="J154" s="230"/>
    </row>
    <row r="155" spans="1:10" ht="17.25" customHeight="1">
      <c r="A155" s="327">
        <f aca="true" t="shared" si="10" ref="A155:A165">A154+1</f>
        <v>62</v>
      </c>
      <c r="B155" s="196" t="s">
        <v>93</v>
      </c>
      <c r="C155" s="189" t="s">
        <v>229</v>
      </c>
      <c r="D155" s="205" t="s">
        <v>78</v>
      </c>
      <c r="E155" s="206">
        <v>1</v>
      </c>
      <c r="F155" s="207"/>
      <c r="G155" s="310" t="s">
        <v>326</v>
      </c>
      <c r="H155" s="230"/>
      <c r="I155" s="230"/>
      <c r="J155" s="230"/>
    </row>
    <row r="156" spans="1:10" ht="17.25" customHeight="1">
      <c r="A156" s="327">
        <f t="shared" si="10"/>
        <v>63</v>
      </c>
      <c r="B156" s="196" t="s">
        <v>93</v>
      </c>
      <c r="C156" s="189" t="s">
        <v>230</v>
      </c>
      <c r="D156" s="205" t="s">
        <v>107</v>
      </c>
      <c r="E156" s="206">
        <v>2</v>
      </c>
      <c r="F156" s="207"/>
      <c r="G156" s="310" t="s">
        <v>326</v>
      </c>
      <c r="H156" s="230"/>
      <c r="I156" s="230"/>
      <c r="J156" s="230"/>
    </row>
    <row r="157" spans="1:10" ht="17.25" customHeight="1">
      <c r="A157" s="327">
        <f t="shared" si="10"/>
        <v>64</v>
      </c>
      <c r="B157" s="196" t="s">
        <v>93</v>
      </c>
      <c r="C157" s="189" t="s">
        <v>231</v>
      </c>
      <c r="D157" s="205" t="s">
        <v>107</v>
      </c>
      <c r="E157" s="206">
        <v>1</v>
      </c>
      <c r="F157" s="207"/>
      <c r="G157" s="310" t="s">
        <v>326</v>
      </c>
      <c r="H157" s="230"/>
      <c r="I157" s="230"/>
      <c r="J157" s="230"/>
    </row>
    <row r="158" spans="1:10" ht="17.25" customHeight="1">
      <c r="A158" s="327">
        <f t="shared" si="10"/>
        <v>65</v>
      </c>
      <c r="B158" s="196" t="s">
        <v>93</v>
      </c>
      <c r="C158" s="189" t="s">
        <v>233</v>
      </c>
      <c r="D158" s="205" t="s">
        <v>107</v>
      </c>
      <c r="E158" s="206">
        <v>1</v>
      </c>
      <c r="F158" s="207"/>
      <c r="G158" s="310" t="s">
        <v>326</v>
      </c>
      <c r="H158" s="230"/>
      <c r="I158" s="230"/>
      <c r="J158" s="230"/>
    </row>
    <row r="159" spans="1:10" ht="17.25" customHeight="1">
      <c r="A159" s="327">
        <f t="shared" si="10"/>
        <v>66</v>
      </c>
      <c r="B159" s="196" t="s">
        <v>93</v>
      </c>
      <c r="C159" s="189" t="s">
        <v>232</v>
      </c>
      <c r="D159" s="205" t="s">
        <v>107</v>
      </c>
      <c r="E159" s="206">
        <v>1</v>
      </c>
      <c r="F159" s="207"/>
      <c r="G159" s="310" t="s">
        <v>326</v>
      </c>
      <c r="H159" s="230"/>
      <c r="I159" s="230"/>
      <c r="J159" s="230"/>
    </row>
    <row r="160" spans="1:10" ht="17.25" customHeight="1">
      <c r="A160" s="327">
        <f t="shared" si="10"/>
        <v>67</v>
      </c>
      <c r="B160" s="196" t="s">
        <v>93</v>
      </c>
      <c r="C160" s="189" t="s">
        <v>234</v>
      </c>
      <c r="D160" s="205" t="s">
        <v>107</v>
      </c>
      <c r="E160" s="206">
        <v>1</v>
      </c>
      <c r="F160" s="207"/>
      <c r="G160" s="310" t="s">
        <v>326</v>
      </c>
      <c r="H160" s="230"/>
      <c r="I160" s="230"/>
      <c r="J160" s="230"/>
    </row>
    <row r="161" spans="1:12" ht="17.25" customHeight="1">
      <c r="A161" s="327">
        <f t="shared" si="10"/>
        <v>68</v>
      </c>
      <c r="B161" s="196" t="s">
        <v>93</v>
      </c>
      <c r="C161" s="209" t="s">
        <v>243</v>
      </c>
      <c r="D161" s="210" t="s">
        <v>107</v>
      </c>
      <c r="E161" s="211">
        <v>16</v>
      </c>
      <c r="F161" s="207"/>
      <c r="G161" s="310" t="s">
        <v>326</v>
      </c>
      <c r="H161" s="230"/>
      <c r="I161" s="230"/>
      <c r="J161" s="230"/>
      <c r="L161">
        <f>1.6*1.3*E161</f>
        <v>33.28</v>
      </c>
    </row>
    <row r="162" spans="1:12" ht="17.25" customHeight="1">
      <c r="A162" s="327">
        <f t="shared" si="10"/>
        <v>69</v>
      </c>
      <c r="B162" s="196" t="s">
        <v>93</v>
      </c>
      <c r="C162" s="209" t="s">
        <v>244</v>
      </c>
      <c r="D162" s="210" t="s">
        <v>107</v>
      </c>
      <c r="E162" s="211">
        <v>2</v>
      </c>
      <c r="F162" s="207"/>
      <c r="G162" s="310" t="s">
        <v>326</v>
      </c>
      <c r="H162" s="230"/>
      <c r="I162" s="230"/>
      <c r="J162" s="230"/>
      <c r="L162">
        <f>1*E162</f>
        <v>2</v>
      </c>
    </row>
    <row r="163" spans="1:12" ht="17.25" customHeight="1">
      <c r="A163" s="327">
        <f t="shared" si="10"/>
        <v>70</v>
      </c>
      <c r="B163" s="196" t="s">
        <v>93</v>
      </c>
      <c r="C163" s="209" t="s">
        <v>245</v>
      </c>
      <c r="D163" s="210" t="s">
        <v>107</v>
      </c>
      <c r="E163" s="211">
        <v>10</v>
      </c>
      <c r="F163" s="207"/>
      <c r="G163" s="310" t="s">
        <v>326</v>
      </c>
      <c r="H163" s="230"/>
      <c r="I163" s="230"/>
      <c r="J163" s="230"/>
      <c r="L163">
        <f>0.6*0.6*E163</f>
        <v>3.5999999999999996</v>
      </c>
    </row>
    <row r="164" spans="1:12" ht="17.25" customHeight="1">
      <c r="A164" s="327">
        <f t="shared" si="10"/>
        <v>71</v>
      </c>
      <c r="B164" s="196" t="s">
        <v>93</v>
      </c>
      <c r="C164" s="209" t="s">
        <v>246</v>
      </c>
      <c r="D164" s="210" t="s">
        <v>107</v>
      </c>
      <c r="E164" s="211">
        <v>1</v>
      </c>
      <c r="F164" s="207"/>
      <c r="G164" s="310" t="s">
        <v>326</v>
      </c>
      <c r="H164" s="230"/>
      <c r="I164" s="230"/>
      <c r="J164" s="230"/>
      <c r="L164">
        <f>2.4</f>
        <v>2.4</v>
      </c>
    </row>
    <row r="165" spans="1:12" ht="17.25" customHeight="1">
      <c r="A165" s="327">
        <f t="shared" si="10"/>
        <v>72</v>
      </c>
      <c r="B165" s="196" t="s">
        <v>93</v>
      </c>
      <c r="C165" s="209" t="s">
        <v>247</v>
      </c>
      <c r="D165" s="210" t="s">
        <v>107</v>
      </c>
      <c r="E165" s="211">
        <v>1</v>
      </c>
      <c r="F165" s="207"/>
      <c r="G165" s="310" t="s">
        <v>326</v>
      </c>
      <c r="H165" s="230"/>
      <c r="I165" s="230"/>
      <c r="J165" s="230"/>
      <c r="L165">
        <f>2.4</f>
        <v>2.4</v>
      </c>
    </row>
    <row r="166" spans="1:12" ht="17.25" customHeight="1">
      <c r="A166" s="338">
        <f>A165+1</f>
        <v>73</v>
      </c>
      <c r="B166" s="120" t="s">
        <v>115</v>
      </c>
      <c r="C166" s="88" t="s">
        <v>116</v>
      </c>
      <c r="D166" s="26" t="s">
        <v>99</v>
      </c>
      <c r="E166" s="173">
        <v>1.1</v>
      </c>
      <c r="F166" s="146"/>
      <c r="G166" s="310" t="s">
        <v>326</v>
      </c>
      <c r="H166" s="231"/>
      <c r="I166" s="231"/>
      <c r="J166" s="231"/>
      <c r="L166">
        <f>SUM(L161:L165)</f>
        <v>43.68</v>
      </c>
    </row>
    <row r="167" spans="1:12" ht="21" customHeight="1">
      <c r="A167" s="334"/>
      <c r="B167" s="193"/>
      <c r="C167" s="28" t="s">
        <v>117</v>
      </c>
      <c r="D167" s="167"/>
      <c r="E167" s="168"/>
      <c r="F167" s="169"/>
      <c r="G167" s="310" t="s">
        <v>326</v>
      </c>
      <c r="H167" s="132"/>
      <c r="I167" s="132"/>
      <c r="J167" s="132"/>
      <c r="L167">
        <f>L166*250</f>
        <v>10920</v>
      </c>
    </row>
    <row r="168" spans="1:10" ht="21" customHeight="1">
      <c r="A168" s="339"/>
      <c r="B168" s="162">
        <v>781</v>
      </c>
      <c r="C168" s="163" t="s">
        <v>118</v>
      </c>
      <c r="D168" s="179"/>
      <c r="E168" s="34"/>
      <c r="F168" s="180"/>
      <c r="G168" s="132"/>
      <c r="H168" s="132"/>
      <c r="I168" s="132"/>
      <c r="J168" s="132"/>
    </row>
    <row r="169" spans="1:10" ht="17.25" customHeight="1">
      <c r="A169" s="326">
        <f>A166+1</f>
        <v>74</v>
      </c>
      <c r="B169" s="84" t="s">
        <v>154</v>
      </c>
      <c r="C169" s="138" t="s">
        <v>153</v>
      </c>
      <c r="D169" s="22" t="s">
        <v>76</v>
      </c>
      <c r="E169" s="37">
        <v>14</v>
      </c>
      <c r="F169" s="38"/>
      <c r="G169" s="310" t="s">
        <v>326</v>
      </c>
      <c r="H169" s="230"/>
      <c r="I169" s="230"/>
      <c r="J169" s="230"/>
    </row>
    <row r="170" spans="1:10" ht="17.25" customHeight="1">
      <c r="A170" s="327">
        <f>A169+1</f>
        <v>75</v>
      </c>
      <c r="B170" s="86" t="s">
        <v>93</v>
      </c>
      <c r="C170" s="189" t="s">
        <v>235</v>
      </c>
      <c r="D170" s="24" t="s">
        <v>76</v>
      </c>
      <c r="E170" s="39">
        <f>E169*1.08</f>
        <v>15.120000000000001</v>
      </c>
      <c r="F170" s="83"/>
      <c r="G170" s="310" t="s">
        <v>326</v>
      </c>
      <c r="H170" s="230"/>
      <c r="I170" s="230"/>
      <c r="J170" s="230"/>
    </row>
    <row r="171" spans="1:10" ht="17.25" customHeight="1">
      <c r="A171" s="328">
        <f>A170+1</f>
        <v>76</v>
      </c>
      <c r="B171" s="120" t="s">
        <v>119</v>
      </c>
      <c r="C171" s="88" t="s">
        <v>120</v>
      </c>
      <c r="D171" s="26" t="s">
        <v>99</v>
      </c>
      <c r="E171" s="173">
        <v>3.37</v>
      </c>
      <c r="F171" s="146"/>
      <c r="G171" s="310" t="s">
        <v>326</v>
      </c>
      <c r="H171" s="231"/>
      <c r="I171" s="231"/>
      <c r="J171" s="231"/>
    </row>
    <row r="172" spans="1:10" ht="21" customHeight="1">
      <c r="A172" s="334"/>
      <c r="C172" s="28" t="s">
        <v>121</v>
      </c>
      <c r="D172" s="167"/>
      <c r="E172" s="168"/>
      <c r="F172" s="169"/>
      <c r="G172" s="310" t="s">
        <v>326</v>
      </c>
      <c r="H172" s="132"/>
      <c r="I172" s="132"/>
      <c r="J172" s="132"/>
    </row>
    <row r="173" spans="1:10" ht="21" customHeight="1">
      <c r="A173" s="339"/>
      <c r="B173" s="162">
        <v>784</v>
      </c>
      <c r="C173" s="163" t="s">
        <v>122</v>
      </c>
      <c r="D173" s="179"/>
      <c r="E173" s="179"/>
      <c r="F173" s="179"/>
      <c r="G173" s="195"/>
      <c r="H173" s="195"/>
      <c r="I173" s="195"/>
      <c r="J173" s="195"/>
    </row>
    <row r="174" spans="1:10" ht="18" customHeight="1">
      <c r="A174" s="326">
        <f>A171+1</f>
        <v>77</v>
      </c>
      <c r="B174" s="84" t="s">
        <v>237</v>
      </c>
      <c r="C174" s="138" t="s">
        <v>123</v>
      </c>
      <c r="D174" s="22" t="s">
        <v>76</v>
      </c>
      <c r="E174" s="191">
        <v>334</v>
      </c>
      <c r="F174" s="38"/>
      <c r="G174" s="310" t="s">
        <v>326</v>
      </c>
      <c r="H174" s="230"/>
      <c r="I174" s="230"/>
      <c r="J174" s="230"/>
    </row>
    <row r="175" spans="1:10" ht="18" customHeight="1">
      <c r="A175" s="338">
        <f>A174+1</f>
        <v>78</v>
      </c>
      <c r="B175" s="120" t="s">
        <v>236</v>
      </c>
      <c r="C175" s="88" t="s">
        <v>238</v>
      </c>
      <c r="D175" s="26" t="s">
        <v>76</v>
      </c>
      <c r="E175" s="145">
        <f>E174</f>
        <v>334</v>
      </c>
      <c r="F175" s="146"/>
      <c r="G175" s="310" t="s">
        <v>326</v>
      </c>
      <c r="H175" s="230"/>
      <c r="I175" s="230"/>
      <c r="J175" s="230"/>
    </row>
    <row r="176" spans="1:10" ht="18" customHeight="1">
      <c r="A176" s="334"/>
      <c r="C176" s="28" t="s">
        <v>124</v>
      </c>
      <c r="D176" s="167"/>
      <c r="E176" s="168"/>
      <c r="F176" s="169"/>
      <c r="G176" s="310" t="s">
        <v>326</v>
      </c>
      <c r="H176" s="132"/>
      <c r="I176" s="132"/>
      <c r="J176" s="132"/>
    </row>
    <row r="177" spans="1:10" ht="18" customHeight="1">
      <c r="A177" s="339"/>
      <c r="B177" s="162" t="s">
        <v>248</v>
      </c>
      <c r="C177" s="163" t="s">
        <v>249</v>
      </c>
      <c r="D177" s="179"/>
      <c r="E177" s="179"/>
      <c r="F177" s="179"/>
      <c r="G177" s="195"/>
      <c r="H177" s="195"/>
      <c r="I177" s="195"/>
      <c r="J177" s="195"/>
    </row>
    <row r="178" spans="1:10" ht="17.25" customHeight="1">
      <c r="A178" s="326">
        <f>A175+1</f>
        <v>79</v>
      </c>
      <c r="B178" s="84" t="s">
        <v>93</v>
      </c>
      <c r="C178" s="138" t="s">
        <v>250</v>
      </c>
      <c r="D178" s="22" t="s">
        <v>107</v>
      </c>
      <c r="E178" s="191">
        <v>9</v>
      </c>
      <c r="F178" s="170"/>
      <c r="G178" s="310" t="s">
        <v>326</v>
      </c>
      <c r="H178" s="230"/>
      <c r="I178" s="230"/>
      <c r="J178" s="230"/>
    </row>
    <row r="179" spans="1:10" ht="17.25" customHeight="1">
      <c r="A179" s="340">
        <f>A178+1</f>
        <v>80</v>
      </c>
      <c r="B179" s="86" t="s">
        <v>93</v>
      </c>
      <c r="C179" s="98" t="s">
        <v>251</v>
      </c>
      <c r="D179" s="24" t="s">
        <v>107</v>
      </c>
      <c r="E179" s="39">
        <v>2</v>
      </c>
      <c r="F179" s="139"/>
      <c r="G179" s="310" t="s">
        <v>326</v>
      </c>
      <c r="H179" s="230"/>
      <c r="I179" s="230"/>
      <c r="J179" s="230"/>
    </row>
    <row r="180" spans="1:10" ht="17.25" customHeight="1">
      <c r="A180" s="340">
        <f>A179+1</f>
        <v>81</v>
      </c>
      <c r="B180" s="86" t="s">
        <v>93</v>
      </c>
      <c r="C180" s="213" t="s">
        <v>252</v>
      </c>
      <c r="D180" s="24" t="s">
        <v>78</v>
      </c>
      <c r="E180" s="39">
        <v>1</v>
      </c>
      <c r="F180" s="139"/>
      <c r="G180" s="310" t="s">
        <v>326</v>
      </c>
      <c r="H180" s="230"/>
      <c r="I180" s="230"/>
      <c r="J180" s="230"/>
    </row>
    <row r="181" spans="1:10" ht="17.25" customHeight="1">
      <c r="A181" s="340">
        <f>A180+1</f>
        <v>82</v>
      </c>
      <c r="B181" s="86" t="s">
        <v>93</v>
      </c>
      <c r="C181" s="213" t="s">
        <v>253</v>
      </c>
      <c r="D181" s="24" t="s">
        <v>78</v>
      </c>
      <c r="E181" s="39">
        <v>1</v>
      </c>
      <c r="F181" s="139"/>
      <c r="G181" s="310" t="s">
        <v>326</v>
      </c>
      <c r="H181" s="230"/>
      <c r="I181" s="230"/>
      <c r="J181" s="230"/>
    </row>
    <row r="182" spans="1:10" ht="17.25" customHeight="1">
      <c r="A182" s="338">
        <f>A181+1</f>
        <v>83</v>
      </c>
      <c r="B182" s="120" t="s">
        <v>93</v>
      </c>
      <c r="C182" s="214" t="s">
        <v>254</v>
      </c>
      <c r="D182" s="26" t="s">
        <v>78</v>
      </c>
      <c r="E182" s="145">
        <v>1</v>
      </c>
      <c r="F182" s="215"/>
      <c r="G182" s="310" t="s">
        <v>326</v>
      </c>
      <c r="H182" s="212"/>
      <c r="I182" s="212"/>
      <c r="J182" s="212"/>
    </row>
    <row r="183" spans="1:10" ht="18" customHeight="1">
      <c r="A183" s="334"/>
      <c r="C183" s="28" t="s">
        <v>255</v>
      </c>
      <c r="D183" s="167"/>
      <c r="E183" s="168"/>
      <c r="F183" s="169"/>
      <c r="G183" s="310" t="s">
        <v>326</v>
      </c>
      <c r="H183" s="132"/>
      <c r="I183" s="132"/>
      <c r="J183" s="132"/>
    </row>
    <row r="184" spans="1:10" ht="18" customHeight="1">
      <c r="A184" s="334"/>
      <c r="B184" s="81"/>
      <c r="C184" s="73"/>
      <c r="D184" s="179"/>
      <c r="E184" s="34"/>
      <c r="F184" s="180"/>
      <c r="G184" s="132"/>
      <c r="H184" s="132"/>
      <c r="I184" s="132"/>
      <c r="J184" s="132"/>
    </row>
    <row r="185" spans="1:10" ht="18" customHeight="1">
      <c r="A185" s="334"/>
      <c r="B185" s="81"/>
      <c r="C185" s="73"/>
      <c r="D185" s="179"/>
      <c r="E185" s="34"/>
      <c r="F185" s="180"/>
      <c r="G185" s="132"/>
      <c r="H185" s="132"/>
      <c r="I185" s="132"/>
      <c r="J185" s="132"/>
    </row>
    <row r="186" spans="1:10" ht="18" customHeight="1">
      <c r="A186" s="334"/>
      <c r="B186" s="81"/>
      <c r="C186" s="73"/>
      <c r="D186" s="179"/>
      <c r="E186" s="34"/>
      <c r="F186" s="180"/>
      <c r="G186" s="132"/>
      <c r="H186" s="132"/>
      <c r="I186" s="132"/>
      <c r="J186" s="132"/>
    </row>
    <row r="187" spans="1:10" ht="18" customHeight="1">
      <c r="A187" s="334"/>
      <c r="B187" s="81"/>
      <c r="C187" s="73"/>
      <c r="D187" s="179"/>
      <c r="E187" s="34"/>
      <c r="F187" s="180"/>
      <c r="G187" s="132"/>
      <c r="H187" s="132"/>
      <c r="I187" s="132"/>
      <c r="J187" s="132"/>
    </row>
    <row r="188" spans="1:10" ht="18" customHeight="1">
      <c r="A188" s="334"/>
      <c r="B188" s="81"/>
      <c r="C188" s="73"/>
      <c r="D188" s="179"/>
      <c r="E188" s="34"/>
      <c r="F188" s="180"/>
      <c r="G188" s="132"/>
      <c r="H188" s="132"/>
      <c r="I188" s="132"/>
      <c r="J188" s="132"/>
    </row>
    <row r="189" spans="1:10" ht="18" customHeight="1">
      <c r="A189" s="334"/>
      <c r="B189" s="81"/>
      <c r="C189" s="73"/>
      <c r="D189" s="179"/>
      <c r="E189" s="34"/>
      <c r="F189" s="180"/>
      <c r="G189" s="132"/>
      <c r="H189" s="132"/>
      <c r="I189" s="132"/>
      <c r="J189" s="132"/>
    </row>
    <row r="190" spans="1:10" ht="18" customHeight="1">
      <c r="A190" s="334"/>
      <c r="B190" s="81"/>
      <c r="C190" s="73"/>
      <c r="D190" s="179"/>
      <c r="E190" s="34"/>
      <c r="F190" s="180"/>
      <c r="G190" s="132"/>
      <c r="H190" s="132"/>
      <c r="I190" s="132"/>
      <c r="J190" s="132"/>
    </row>
    <row r="191" spans="1:10" ht="18" customHeight="1">
      <c r="A191" s="334"/>
      <c r="B191" s="81"/>
      <c r="C191" s="73"/>
      <c r="D191" s="179"/>
      <c r="E191" s="34"/>
      <c r="F191" s="180"/>
      <c r="G191" s="132"/>
      <c r="H191" s="132"/>
      <c r="I191" s="132"/>
      <c r="J191" s="132"/>
    </row>
    <row r="192" spans="1:10" ht="18" customHeight="1">
      <c r="A192" s="334"/>
      <c r="B192" s="81"/>
      <c r="C192" s="73"/>
      <c r="D192" s="179"/>
      <c r="E192" s="34"/>
      <c r="F192" s="180"/>
      <c r="G192" s="132"/>
      <c r="H192" s="132"/>
      <c r="I192" s="132"/>
      <c r="J192" s="132"/>
    </row>
    <row r="193" spans="1:10" ht="18" customHeight="1">
      <c r="A193" s="334"/>
      <c r="B193" s="81"/>
      <c r="C193" s="73"/>
      <c r="D193" s="179"/>
      <c r="E193" s="34"/>
      <c r="F193" s="180"/>
      <c r="G193" s="132"/>
      <c r="H193" s="132"/>
      <c r="I193" s="132"/>
      <c r="J193" s="132"/>
    </row>
    <row r="194" spans="1:10" ht="18" customHeight="1">
      <c r="A194" s="334"/>
      <c r="B194" s="81"/>
      <c r="C194" s="73"/>
      <c r="D194" s="179"/>
      <c r="E194" s="34"/>
      <c r="F194" s="180"/>
      <c r="G194" s="132"/>
      <c r="H194" s="132"/>
      <c r="I194" s="132"/>
      <c r="J194" s="132"/>
    </row>
    <row r="195" spans="1:10" ht="18" customHeight="1">
      <c r="A195" s="334"/>
      <c r="B195" s="81"/>
      <c r="C195" s="73"/>
      <c r="D195" s="179"/>
      <c r="E195" s="34"/>
      <c r="F195" s="180"/>
      <c r="G195" s="132"/>
      <c r="H195" s="132"/>
      <c r="I195" s="132"/>
      <c r="J195" s="132"/>
    </row>
    <row r="196" spans="1:10" ht="18" customHeight="1">
      <c r="A196" s="334"/>
      <c r="B196" s="81"/>
      <c r="C196" s="73"/>
      <c r="D196" s="179"/>
      <c r="E196" s="34"/>
      <c r="F196" s="180"/>
      <c r="G196" s="132"/>
      <c r="H196" s="132"/>
      <c r="I196" s="132"/>
      <c r="J196" s="132"/>
    </row>
    <row r="197" spans="1:10" ht="18" customHeight="1">
      <c r="A197" s="334"/>
      <c r="B197" s="81"/>
      <c r="C197" s="73"/>
      <c r="D197" s="179"/>
      <c r="E197" s="34"/>
      <c r="F197" s="180"/>
      <c r="G197" s="132"/>
      <c r="H197" s="132"/>
      <c r="I197" s="132"/>
      <c r="J197" s="132"/>
    </row>
    <row r="198" spans="1:10" ht="18" customHeight="1">
      <c r="A198" s="334"/>
      <c r="B198" s="81"/>
      <c r="C198" s="73"/>
      <c r="D198" s="179"/>
      <c r="E198" s="34"/>
      <c r="F198" s="180"/>
      <c r="G198" s="132"/>
      <c r="H198" s="132"/>
      <c r="I198" s="132"/>
      <c r="J198" s="132"/>
    </row>
    <row r="199" spans="1:10" ht="18" customHeight="1">
      <c r="A199" s="334"/>
      <c r="B199" s="81"/>
      <c r="C199" s="73"/>
      <c r="D199" s="179"/>
      <c r="E199" s="34"/>
      <c r="F199" s="180"/>
      <c r="G199" s="132"/>
      <c r="H199" s="132"/>
      <c r="I199" s="132"/>
      <c r="J199" s="132"/>
    </row>
    <row r="200" spans="1:10" ht="18" customHeight="1">
      <c r="A200" s="334"/>
      <c r="B200" s="81"/>
      <c r="C200" s="73"/>
      <c r="D200" s="179"/>
      <c r="E200" s="34"/>
      <c r="F200" s="180"/>
      <c r="G200" s="132"/>
      <c r="H200" s="132"/>
      <c r="I200" s="132"/>
      <c r="J200" s="132"/>
    </row>
    <row r="201" spans="1:10" ht="18" customHeight="1">
      <c r="A201" s="334"/>
      <c r="B201" s="81"/>
      <c r="C201" s="73"/>
      <c r="D201" s="179"/>
      <c r="E201" s="34"/>
      <c r="F201" s="180"/>
      <c r="G201" s="132"/>
      <c r="H201" s="132"/>
      <c r="I201" s="132"/>
      <c r="J201" s="132"/>
    </row>
    <row r="202" spans="1:10" ht="18" customHeight="1">
      <c r="A202" s="334"/>
      <c r="B202" s="81"/>
      <c r="C202" s="73"/>
      <c r="D202" s="179"/>
      <c r="E202" s="34"/>
      <c r="F202" s="180"/>
      <c r="G202" s="132"/>
      <c r="H202" s="132"/>
      <c r="I202" s="132"/>
      <c r="J202" s="132"/>
    </row>
    <row r="203" spans="1:10" ht="18" customHeight="1">
      <c r="A203" s="334"/>
      <c r="B203" s="81"/>
      <c r="C203" s="73"/>
      <c r="D203" s="179"/>
      <c r="E203" s="34"/>
      <c r="F203" s="180"/>
      <c r="G203" s="132"/>
      <c r="H203" s="132"/>
      <c r="I203" s="132"/>
      <c r="J203" s="132"/>
    </row>
    <row r="204" spans="1:10" ht="18" customHeight="1">
      <c r="A204" s="334"/>
      <c r="B204" s="81"/>
      <c r="C204" s="73"/>
      <c r="D204" s="179"/>
      <c r="E204" s="34"/>
      <c r="F204" s="180"/>
      <c r="G204" s="132"/>
      <c r="H204" s="132"/>
      <c r="I204" s="132"/>
      <c r="J204" s="132"/>
    </row>
    <row r="205" spans="1:10" ht="18" customHeight="1">
      <c r="A205" s="334"/>
      <c r="B205" s="81"/>
      <c r="C205" s="73"/>
      <c r="D205" s="179"/>
      <c r="E205" s="34"/>
      <c r="F205" s="180"/>
      <c r="G205" s="132"/>
      <c r="H205" s="132"/>
      <c r="I205" s="132"/>
      <c r="J205" s="132"/>
    </row>
    <row r="206" spans="1:10" ht="18" customHeight="1">
      <c r="A206" s="334"/>
      <c r="B206" s="81"/>
      <c r="C206" s="73"/>
      <c r="D206" s="179"/>
      <c r="E206" s="34"/>
      <c r="F206" s="180"/>
      <c r="G206" s="132"/>
      <c r="H206" s="132"/>
      <c r="I206" s="132"/>
      <c r="J206" s="132"/>
    </row>
    <row r="207" spans="1:10" ht="18" customHeight="1">
      <c r="A207" s="334"/>
      <c r="B207" s="81"/>
      <c r="C207" s="73"/>
      <c r="D207" s="179"/>
      <c r="E207" s="34"/>
      <c r="F207" s="180"/>
      <c r="G207" s="132"/>
      <c r="H207" s="132"/>
      <c r="I207" s="132"/>
      <c r="J207" s="132"/>
    </row>
    <row r="208" spans="1:10" ht="18" customHeight="1">
      <c r="A208" s="334"/>
      <c r="B208" s="81"/>
      <c r="C208" s="73"/>
      <c r="D208" s="179"/>
      <c r="E208" s="34"/>
      <c r="F208" s="180"/>
      <c r="G208" s="132"/>
      <c r="H208" s="132"/>
      <c r="I208" s="132"/>
      <c r="J208" s="132"/>
    </row>
    <row r="209" spans="1:10" ht="18" customHeight="1">
      <c r="A209" s="334"/>
      <c r="B209" s="81"/>
      <c r="C209" s="73"/>
      <c r="D209" s="179"/>
      <c r="E209" s="34"/>
      <c r="F209" s="180"/>
      <c r="G209" s="132"/>
      <c r="H209" s="132"/>
      <c r="I209" s="132"/>
      <c r="J209" s="132"/>
    </row>
    <row r="210" spans="1:10" ht="18" customHeight="1">
      <c r="A210" s="334"/>
      <c r="B210" s="81"/>
      <c r="C210" s="73"/>
      <c r="D210" s="179"/>
      <c r="E210" s="34"/>
      <c r="F210" s="180"/>
      <c r="G210" s="132"/>
      <c r="H210" s="132"/>
      <c r="I210" s="132"/>
      <c r="J210" s="132"/>
    </row>
    <row r="211" spans="1:10" ht="18" customHeight="1">
      <c r="A211" s="334"/>
      <c r="B211" s="81"/>
      <c r="C211" s="73"/>
      <c r="D211" s="179"/>
      <c r="E211" s="34"/>
      <c r="F211" s="180"/>
      <c r="G211" s="132"/>
      <c r="H211" s="132"/>
      <c r="I211" s="132"/>
      <c r="J211" s="132"/>
    </row>
    <row r="212" spans="1:10" ht="18" customHeight="1">
      <c r="A212" s="334"/>
      <c r="B212" s="81"/>
      <c r="C212" s="73"/>
      <c r="D212" s="179"/>
      <c r="E212" s="34"/>
      <c r="F212" s="180"/>
      <c r="G212" s="132"/>
      <c r="H212" s="132"/>
      <c r="I212" s="132"/>
      <c r="J212" s="132"/>
    </row>
    <row r="213" spans="1:10" ht="18" customHeight="1">
      <c r="A213" s="334"/>
      <c r="B213" s="81"/>
      <c r="C213" s="73"/>
      <c r="D213" s="179"/>
      <c r="E213" s="34"/>
      <c r="F213" s="180"/>
      <c r="G213" s="132"/>
      <c r="H213" s="132"/>
      <c r="I213" s="132"/>
      <c r="J213" s="132"/>
    </row>
    <row r="214" spans="1:10" ht="18" customHeight="1">
      <c r="A214" s="334"/>
      <c r="B214" s="81"/>
      <c r="C214" s="73"/>
      <c r="D214" s="179"/>
      <c r="E214" s="34"/>
      <c r="F214" s="180"/>
      <c r="G214" s="132"/>
      <c r="H214" s="132"/>
      <c r="I214" s="132"/>
      <c r="J214" s="132"/>
    </row>
    <row r="215" spans="1:10" ht="18" customHeight="1">
      <c r="A215" s="334"/>
      <c r="B215" s="81"/>
      <c r="C215" s="73"/>
      <c r="D215" s="179"/>
      <c r="E215" s="34"/>
      <c r="F215" s="180"/>
      <c r="G215" s="132"/>
      <c r="H215" s="132"/>
      <c r="I215" s="132"/>
      <c r="J215" s="132"/>
    </row>
    <row r="216" spans="1:10" ht="18" customHeight="1">
      <c r="A216" s="334"/>
      <c r="B216" s="81"/>
      <c r="C216" s="73"/>
      <c r="D216" s="179"/>
      <c r="E216" s="34"/>
      <c r="F216" s="180"/>
      <c r="G216" s="132"/>
      <c r="H216" s="132"/>
      <c r="I216" s="132"/>
      <c r="J216" s="132"/>
    </row>
    <row r="217" spans="1:10" ht="18" customHeight="1">
      <c r="A217" s="334"/>
      <c r="B217" s="81"/>
      <c r="C217" s="73"/>
      <c r="D217" s="179"/>
      <c r="E217" s="34"/>
      <c r="F217" s="180"/>
      <c r="G217" s="132"/>
      <c r="H217" s="132"/>
      <c r="I217" s="132"/>
      <c r="J217" s="132"/>
    </row>
    <row r="218" spans="1:10" ht="18" customHeight="1">
      <c r="A218" s="334"/>
      <c r="B218" s="81"/>
      <c r="C218" s="73"/>
      <c r="D218" s="179"/>
      <c r="E218" s="34"/>
      <c r="F218" s="180"/>
      <c r="G218" s="132"/>
      <c r="H218" s="132"/>
      <c r="I218" s="132"/>
      <c r="J218" s="132"/>
    </row>
    <row r="219" spans="1:10" ht="18" customHeight="1">
      <c r="A219" s="334"/>
      <c r="B219" s="81"/>
      <c r="C219" s="73"/>
      <c r="D219" s="179"/>
      <c r="E219" s="34"/>
      <c r="F219" s="180"/>
      <c r="G219" s="132"/>
      <c r="H219" s="132"/>
      <c r="I219" s="132"/>
      <c r="J219" s="132"/>
    </row>
    <row r="220" spans="1:10" ht="18" customHeight="1">
      <c r="A220" s="334"/>
      <c r="B220" s="81"/>
      <c r="C220" s="73"/>
      <c r="D220" s="179"/>
      <c r="E220" s="34"/>
      <c r="F220" s="180"/>
      <c r="G220" s="132"/>
      <c r="H220" s="132"/>
      <c r="I220" s="132"/>
      <c r="J220" s="132"/>
    </row>
    <row r="221" spans="1:10" ht="18" customHeight="1">
      <c r="A221" s="334"/>
      <c r="B221" s="81"/>
      <c r="C221" s="73"/>
      <c r="D221" s="179"/>
      <c r="E221" s="34"/>
      <c r="F221" s="180"/>
      <c r="G221" s="132"/>
      <c r="H221" s="132"/>
      <c r="I221" s="132"/>
      <c r="J221" s="132"/>
    </row>
    <row r="222" spans="1:10" ht="18" customHeight="1">
      <c r="A222" s="334"/>
      <c r="B222" s="81"/>
      <c r="C222" s="73"/>
      <c r="D222" s="179"/>
      <c r="E222" s="34"/>
      <c r="F222" s="180"/>
      <c r="G222" s="132"/>
      <c r="H222" s="132"/>
      <c r="I222" s="132"/>
      <c r="J222" s="132"/>
    </row>
    <row r="223" spans="1:10" ht="18" customHeight="1">
      <c r="A223" s="334"/>
      <c r="B223" s="81"/>
      <c r="C223" s="73"/>
      <c r="D223" s="179"/>
      <c r="E223" s="34"/>
      <c r="F223" s="180"/>
      <c r="G223" s="132"/>
      <c r="H223" s="132"/>
      <c r="I223" s="132"/>
      <c r="J223" s="132"/>
    </row>
    <row r="224" spans="1:10" ht="18" customHeight="1">
      <c r="A224" s="334"/>
      <c r="B224" s="81"/>
      <c r="C224" s="73"/>
      <c r="D224" s="179"/>
      <c r="E224" s="34"/>
      <c r="F224" s="180"/>
      <c r="G224" s="132"/>
      <c r="H224" s="132"/>
      <c r="I224" s="132"/>
      <c r="J224" s="132"/>
    </row>
    <row r="225" spans="1:10" ht="18" customHeight="1">
      <c r="A225" s="334"/>
      <c r="B225" s="81"/>
      <c r="C225" s="73"/>
      <c r="D225" s="179"/>
      <c r="E225" s="34"/>
      <c r="F225" s="180"/>
      <c r="G225" s="132"/>
      <c r="H225" s="132"/>
      <c r="I225" s="132"/>
      <c r="J225" s="132"/>
    </row>
    <row r="226" spans="1:10" ht="18" customHeight="1">
      <c r="A226" s="334"/>
      <c r="B226" s="81"/>
      <c r="C226" s="73"/>
      <c r="D226" s="179"/>
      <c r="E226" s="34"/>
      <c r="F226" s="180"/>
      <c r="G226" s="132"/>
      <c r="H226" s="132"/>
      <c r="I226" s="132"/>
      <c r="J226" s="132"/>
    </row>
    <row r="227" spans="1:10" ht="18" customHeight="1">
      <c r="A227" s="334"/>
      <c r="B227" s="81"/>
      <c r="C227" s="73"/>
      <c r="D227" s="179"/>
      <c r="E227" s="34"/>
      <c r="F227" s="180"/>
      <c r="G227" s="132"/>
      <c r="H227" s="132"/>
      <c r="I227" s="132"/>
      <c r="J227" s="132"/>
    </row>
    <row r="228" spans="1:10" ht="18" customHeight="1">
      <c r="A228" s="334"/>
      <c r="B228" s="81"/>
      <c r="C228" s="73"/>
      <c r="D228" s="179"/>
      <c r="E228" s="34"/>
      <c r="F228" s="180"/>
      <c r="G228" s="132"/>
      <c r="H228" s="132"/>
      <c r="I228" s="132"/>
      <c r="J228" s="132"/>
    </row>
    <row r="229" spans="1:10" ht="18" customHeight="1">
      <c r="A229" s="334"/>
      <c r="B229" s="81"/>
      <c r="C229" s="73"/>
      <c r="D229" s="179"/>
      <c r="E229" s="34"/>
      <c r="F229" s="180"/>
      <c r="G229" s="132"/>
      <c r="H229" s="132"/>
      <c r="I229" s="132"/>
      <c r="J229" s="132"/>
    </row>
    <row r="230" spans="1:10" ht="18" customHeight="1">
      <c r="A230" s="334"/>
      <c r="B230" s="81"/>
      <c r="C230" s="73"/>
      <c r="D230" s="179"/>
      <c r="E230" s="34"/>
      <c r="F230" s="180"/>
      <c r="G230" s="132"/>
      <c r="H230" s="132"/>
      <c r="I230" s="132"/>
      <c r="J230" s="132"/>
    </row>
    <row r="231" spans="1:10" ht="267" customHeight="1">
      <c r="A231" s="334"/>
      <c r="B231" s="81"/>
      <c r="C231" s="73"/>
      <c r="D231" s="179"/>
      <c r="E231" s="34"/>
      <c r="F231" s="180"/>
      <c r="G231" s="132"/>
      <c r="H231" s="132"/>
      <c r="I231" s="132"/>
      <c r="J231" s="132"/>
    </row>
    <row r="232" spans="1:10" ht="267" customHeight="1">
      <c r="A232" s="334"/>
      <c r="B232" s="81"/>
      <c r="C232" s="73"/>
      <c r="D232" s="179"/>
      <c r="E232" s="34"/>
      <c r="F232" s="180"/>
      <c r="G232" s="132"/>
      <c r="H232" s="132"/>
      <c r="I232" s="132"/>
      <c r="J232" s="132"/>
    </row>
    <row r="233" spans="1:10" ht="267" customHeight="1">
      <c r="A233" s="334"/>
      <c r="B233" s="81"/>
      <c r="C233" s="73"/>
      <c r="D233" s="179"/>
      <c r="E233" s="34"/>
      <c r="F233" s="180"/>
      <c r="G233" s="132"/>
      <c r="H233" s="132"/>
      <c r="I233" s="132"/>
      <c r="J233" s="132"/>
    </row>
    <row r="234" spans="1:10" ht="267" customHeight="1">
      <c r="A234" s="334"/>
      <c r="B234" s="81"/>
      <c r="C234" s="73"/>
      <c r="D234" s="179"/>
      <c r="E234" s="34"/>
      <c r="F234" s="180"/>
      <c r="G234" s="132"/>
      <c r="H234" s="132"/>
      <c r="I234" s="132"/>
      <c r="J234" s="132"/>
    </row>
    <row r="235" spans="1:10" ht="267" customHeight="1">
      <c r="A235" s="334"/>
      <c r="B235" s="81"/>
      <c r="C235" s="73"/>
      <c r="D235" s="179"/>
      <c r="E235" s="34"/>
      <c r="F235" s="180"/>
      <c r="G235" s="132"/>
      <c r="H235" s="132"/>
      <c r="I235" s="132"/>
      <c r="J235" s="132"/>
    </row>
    <row r="236" spans="1:10" ht="267" customHeight="1">
      <c r="A236" s="334"/>
      <c r="B236" s="81"/>
      <c r="C236" s="73"/>
      <c r="D236" s="179"/>
      <c r="E236" s="34"/>
      <c r="F236" s="180"/>
      <c r="G236" s="132"/>
      <c r="H236" s="132"/>
      <c r="I236" s="132"/>
      <c r="J236" s="132"/>
    </row>
    <row r="237" spans="1:10" ht="267" customHeight="1">
      <c r="A237" s="334"/>
      <c r="B237" s="81"/>
      <c r="C237" s="73"/>
      <c r="D237" s="179"/>
      <c r="E237" s="34"/>
      <c r="F237" s="180"/>
      <c r="G237" s="132"/>
      <c r="H237" s="132"/>
      <c r="I237" s="132"/>
      <c r="J237" s="132"/>
    </row>
    <row r="238" spans="1:10" ht="267" customHeight="1">
      <c r="A238" s="334"/>
      <c r="B238" s="81"/>
      <c r="C238" s="73"/>
      <c r="D238" s="179"/>
      <c r="E238" s="34"/>
      <c r="F238" s="180"/>
      <c r="G238" s="132"/>
      <c r="H238" s="132"/>
      <c r="I238" s="132"/>
      <c r="J238" s="132"/>
    </row>
    <row r="239" spans="1:10" ht="267" customHeight="1">
      <c r="A239" s="334"/>
      <c r="B239" s="81"/>
      <c r="C239" s="73"/>
      <c r="D239" s="179"/>
      <c r="E239" s="34"/>
      <c r="F239" s="180"/>
      <c r="G239" s="132"/>
      <c r="H239" s="132"/>
      <c r="I239" s="132"/>
      <c r="J239" s="132"/>
    </row>
    <row r="240" spans="3:7" ht="15">
      <c r="C240" s="312"/>
      <c r="D240" s="313"/>
      <c r="E240" s="312"/>
      <c r="F240" s="314"/>
      <c r="G240" s="314"/>
    </row>
    <row r="241" spans="3:7" ht="15">
      <c r="C241" s="312"/>
      <c r="D241" s="313"/>
      <c r="E241" s="312"/>
      <c r="F241" s="314"/>
      <c r="G241" s="314"/>
    </row>
    <row r="242" spans="3:7" ht="15">
      <c r="C242" s="312"/>
      <c r="D242" s="313"/>
      <c r="E242" s="312"/>
      <c r="F242" s="315"/>
      <c r="G242" s="314"/>
    </row>
    <row r="243" spans="3:7" ht="15">
      <c r="C243" s="316"/>
      <c r="D243" s="317"/>
      <c r="E243" s="312"/>
      <c r="F243" s="314"/>
      <c r="G243" s="314"/>
    </row>
    <row r="244" spans="3:7" ht="15">
      <c r="C244" s="316"/>
      <c r="D244" s="313"/>
      <c r="E244" s="312"/>
      <c r="F244" s="314"/>
      <c r="G244" s="314"/>
    </row>
    <row r="245" spans="3:7" ht="15">
      <c r="C245" s="312"/>
      <c r="D245" s="313"/>
      <c r="E245" s="312"/>
      <c r="F245" s="314"/>
      <c r="G245" s="314"/>
    </row>
    <row r="246" spans="3:7" ht="15">
      <c r="C246" s="312"/>
      <c r="D246" s="313"/>
      <c r="E246" s="312"/>
      <c r="F246" s="314"/>
      <c r="G246" s="314"/>
    </row>
    <row r="247" spans="3:7" ht="15">
      <c r="C247" s="312"/>
      <c r="D247" s="313"/>
      <c r="E247" s="312"/>
      <c r="F247" s="314"/>
      <c r="G247" s="314"/>
    </row>
    <row r="248" spans="3:7" ht="15">
      <c r="C248" s="312"/>
      <c r="D248" s="317"/>
      <c r="E248" s="312"/>
      <c r="F248" s="314"/>
      <c r="G248" s="314"/>
    </row>
    <row r="249" spans="3:7" ht="15">
      <c r="C249" s="312"/>
      <c r="D249" s="313"/>
      <c r="E249" s="312"/>
      <c r="F249" s="314"/>
      <c r="G249" s="314"/>
    </row>
    <row r="250" spans="3:7" ht="15">
      <c r="C250" s="312"/>
      <c r="D250" s="313"/>
      <c r="E250" s="312"/>
      <c r="F250" s="314"/>
      <c r="G250" s="314"/>
    </row>
    <row r="251" spans="3:7" ht="15">
      <c r="C251" s="312"/>
      <c r="D251" s="313"/>
      <c r="E251" s="312"/>
      <c r="F251" s="314"/>
      <c r="G251" s="314"/>
    </row>
    <row r="252" spans="3:7" ht="15">
      <c r="C252" s="312"/>
      <c r="D252" s="313"/>
      <c r="E252" s="312"/>
      <c r="F252" s="314"/>
      <c r="G252" s="314"/>
    </row>
    <row r="253" spans="3:7" ht="12.75">
      <c r="C253" s="314"/>
      <c r="D253" s="314"/>
      <c r="E253" s="314"/>
      <c r="F253" s="314"/>
      <c r="G253" s="314"/>
    </row>
    <row r="254" spans="1:6" s="314" customFormat="1" ht="12.75">
      <c r="A254" s="341"/>
      <c r="F254" s="318"/>
    </row>
    <row r="255" spans="3:7" ht="12.75">
      <c r="C255" s="314"/>
      <c r="D255" s="314"/>
      <c r="E255" s="314"/>
      <c r="F255" s="314"/>
      <c r="G255" s="314"/>
    </row>
    <row r="256" spans="3:7" ht="15">
      <c r="C256" s="319"/>
      <c r="D256" s="313"/>
      <c r="E256" s="320"/>
      <c r="F256" s="314"/>
      <c r="G256" s="314"/>
    </row>
    <row r="257" spans="3:7" ht="15">
      <c r="C257" s="319"/>
      <c r="D257" s="313"/>
      <c r="E257" s="320"/>
      <c r="F257" s="314"/>
      <c r="G257" s="314"/>
    </row>
    <row r="258" spans="3:7" ht="15">
      <c r="C258" s="319"/>
      <c r="D258" s="313"/>
      <c r="E258" s="320"/>
      <c r="F258" s="314"/>
      <c r="G258" s="314"/>
    </row>
    <row r="259" spans="3:7" ht="15">
      <c r="C259" s="321"/>
      <c r="D259" s="313"/>
      <c r="E259" s="312"/>
      <c r="F259" s="314"/>
      <c r="G259" s="314"/>
    </row>
    <row r="260" spans="3:7" ht="15">
      <c r="C260" s="319"/>
      <c r="D260" s="313"/>
      <c r="E260" s="320"/>
      <c r="F260" s="314"/>
      <c r="G260" s="314"/>
    </row>
    <row r="261" spans="2:7" ht="12.75">
      <c r="B261" s="105"/>
      <c r="C261" s="319"/>
      <c r="D261" s="314"/>
      <c r="E261" s="314"/>
      <c r="F261" s="314"/>
      <c r="G261" s="314"/>
    </row>
    <row r="262" spans="3:7" ht="12.75">
      <c r="C262" s="314"/>
      <c r="D262" s="314"/>
      <c r="E262" s="314"/>
      <c r="F262" s="314"/>
      <c r="G262" s="314"/>
    </row>
    <row r="263" spans="3:7" ht="15">
      <c r="C263" s="322"/>
      <c r="D263" s="313"/>
      <c r="E263" s="312"/>
      <c r="F263" s="314"/>
      <c r="G263" s="314"/>
    </row>
    <row r="264" spans="3:7" ht="15">
      <c r="C264" s="312"/>
      <c r="D264" s="313"/>
      <c r="E264" s="312"/>
      <c r="F264" s="314"/>
      <c r="G264" s="314"/>
    </row>
    <row r="265" spans="3:7" ht="15">
      <c r="C265" s="312"/>
      <c r="D265" s="313"/>
      <c r="E265" s="312"/>
      <c r="F265" s="314"/>
      <c r="G265" s="314"/>
    </row>
    <row r="266" spans="3:7" ht="15">
      <c r="C266" s="322"/>
      <c r="D266" s="313"/>
      <c r="E266" s="316"/>
      <c r="F266" s="314"/>
      <c r="G266" s="314"/>
    </row>
    <row r="267" spans="3:7" ht="15">
      <c r="C267" s="312"/>
      <c r="D267" s="313"/>
      <c r="E267" s="316"/>
      <c r="F267" s="314"/>
      <c r="G267" s="314"/>
    </row>
    <row r="268" spans="3:7" ht="15">
      <c r="C268" s="312"/>
      <c r="D268" s="313"/>
      <c r="E268" s="316"/>
      <c r="F268" s="314"/>
      <c r="G268" s="314"/>
    </row>
    <row r="269" spans="3:7" ht="15">
      <c r="C269" s="312"/>
      <c r="D269" s="313"/>
      <c r="E269" s="312"/>
      <c r="F269" s="314"/>
      <c r="G269" s="314"/>
    </row>
    <row r="270" spans="3:7" ht="15">
      <c r="C270" s="312"/>
      <c r="D270" s="313"/>
      <c r="E270" s="316"/>
      <c r="F270" s="314"/>
      <c r="G270" s="314"/>
    </row>
    <row r="271" spans="3:7" ht="15">
      <c r="C271" s="312"/>
      <c r="D271" s="313"/>
      <c r="E271" s="316"/>
      <c r="F271" s="314"/>
      <c r="G271" s="314"/>
    </row>
    <row r="272" spans="3:7" ht="15">
      <c r="C272" s="312"/>
      <c r="D272" s="313"/>
      <c r="E272" s="316"/>
      <c r="F272" s="314"/>
      <c r="G272" s="314"/>
    </row>
    <row r="273" spans="3:7" ht="15">
      <c r="C273" s="312"/>
      <c r="D273" s="313"/>
      <c r="E273" s="316"/>
      <c r="F273" s="314"/>
      <c r="G273" s="314"/>
    </row>
    <row r="274" spans="3:7" ht="15">
      <c r="C274" s="312"/>
      <c r="D274" s="313"/>
      <c r="E274" s="312"/>
      <c r="F274" s="314"/>
      <c r="G274" s="314"/>
    </row>
    <row r="275" spans="3:7" ht="12.75">
      <c r="C275" s="314"/>
      <c r="D275" s="314"/>
      <c r="E275" s="314"/>
      <c r="F275" s="314"/>
      <c r="G275" s="314"/>
    </row>
    <row r="276" spans="3:7" ht="15">
      <c r="C276" s="312"/>
      <c r="D276" s="313"/>
      <c r="E276" s="312"/>
      <c r="F276" s="314"/>
      <c r="G276" s="314"/>
    </row>
    <row r="277" spans="3:7" ht="12.75">
      <c r="C277" s="314"/>
      <c r="D277" s="314"/>
      <c r="E277" s="314"/>
      <c r="F277" s="314"/>
      <c r="G277" s="314"/>
    </row>
    <row r="278" spans="3:7" ht="12.75">
      <c r="C278" s="314"/>
      <c r="D278" s="314"/>
      <c r="E278" s="314"/>
      <c r="F278" s="314"/>
      <c r="G278" s="314"/>
    </row>
    <row r="279" spans="3:7" ht="12.75">
      <c r="C279" s="314"/>
      <c r="D279" s="314"/>
      <c r="E279" s="314"/>
      <c r="F279" s="314"/>
      <c r="G279" s="314"/>
    </row>
    <row r="280" spans="3:7" ht="12.75">
      <c r="C280" s="314"/>
      <c r="D280" s="314"/>
      <c r="E280" s="314"/>
      <c r="F280" s="314"/>
      <c r="G280" s="314"/>
    </row>
    <row r="281" spans="3:7" ht="12.75">
      <c r="C281" s="314"/>
      <c r="D281" s="314"/>
      <c r="E281" s="314"/>
      <c r="F281" s="314"/>
      <c r="G281" s="314"/>
    </row>
    <row r="282" spans="3:7" ht="12.75">
      <c r="C282" s="314"/>
      <c r="D282" s="314"/>
      <c r="E282" s="314"/>
      <c r="F282" s="314"/>
      <c r="G282" s="314"/>
    </row>
    <row r="283" spans="3:7" ht="12.75">
      <c r="C283" s="314"/>
      <c r="D283" s="314"/>
      <c r="E283" s="314"/>
      <c r="F283" s="314"/>
      <c r="G283" s="314"/>
    </row>
    <row r="284" spans="3:7" ht="12.75">
      <c r="C284" s="314"/>
      <c r="D284" s="314"/>
      <c r="E284" s="314"/>
      <c r="F284" s="314"/>
      <c r="G284" s="314"/>
    </row>
    <row r="285" spans="3:7" ht="12.75">
      <c r="C285" s="314"/>
      <c r="D285" s="314"/>
      <c r="E285" s="314"/>
      <c r="F285" s="314"/>
      <c r="G285" s="314"/>
    </row>
    <row r="286" spans="3:7" ht="12.75">
      <c r="C286" s="314"/>
      <c r="D286" s="314"/>
      <c r="E286" s="314"/>
      <c r="F286" s="314"/>
      <c r="G286" s="314"/>
    </row>
    <row r="287" spans="3:7" ht="12.75">
      <c r="C287" s="314"/>
      <c r="D287" s="314"/>
      <c r="E287" s="314"/>
      <c r="F287" s="314"/>
      <c r="G287" s="314"/>
    </row>
    <row r="288" spans="3:7" ht="12.75">
      <c r="C288" s="314"/>
      <c r="D288" s="314"/>
      <c r="E288" s="314"/>
      <c r="F288" s="314"/>
      <c r="G288" s="314"/>
    </row>
    <row r="289" spans="3:7" ht="12.75">
      <c r="C289" s="314"/>
      <c r="D289" s="314"/>
      <c r="E289" s="314"/>
      <c r="F289" s="314"/>
      <c r="G289" s="314"/>
    </row>
    <row r="290" spans="3:7" ht="12.75">
      <c r="C290" s="314"/>
      <c r="D290" s="314"/>
      <c r="E290" s="314"/>
      <c r="F290" s="314"/>
      <c r="G290" s="314"/>
    </row>
    <row r="291" spans="3:7" ht="12.75">
      <c r="C291" s="314"/>
      <c r="D291" s="314"/>
      <c r="E291" s="314"/>
      <c r="F291" s="314"/>
      <c r="G291" s="314"/>
    </row>
  </sheetData>
  <sheetProtection/>
  <printOptions/>
  <pageMargins left="0.5" right="0.51" top="0.34" bottom="0.53" header="0.29" footer="0.2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Omicron</dc:creator>
  <cp:keywords/>
  <dc:description/>
  <cp:lastModifiedBy>Nikola Alferyová</cp:lastModifiedBy>
  <cp:lastPrinted>2012-01-04T10:43:58Z</cp:lastPrinted>
  <dcterms:created xsi:type="dcterms:W3CDTF">2012-01-03T16:31:27Z</dcterms:created>
  <dcterms:modified xsi:type="dcterms:W3CDTF">2014-05-26T08:46:27Z</dcterms:modified>
  <cp:category/>
  <cp:version/>
  <cp:contentType/>
  <cp:contentStatus/>
</cp:coreProperties>
</file>