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Máma\!2022\P2105_2_finske_domky\rev-1\"/>
    </mc:Choice>
  </mc:AlternateContent>
  <bookViews>
    <workbookView xWindow="0" yWindow="0" windowWidth="0" windowHeight="0"/>
  </bookViews>
  <sheets>
    <sheet name="Rekapitulace stavby" sheetId="1" r:id="rId1"/>
    <sheet name="SO100 - SO 100 - Komunikace" sheetId="2" r:id="rId2"/>
    <sheet name="VRN - Vedlejší rozpočtové..." sheetId="3" r:id="rId3"/>
  </sheets>
  <definedNames>
    <definedName name="_xlnm.Print_Area" localSheetId="0">'Rekapitulace stavby'!$D$4:$AO$76,'Rekapitulace stavby'!$C$82:$AQ$97</definedName>
    <definedName name="_xlnm.Print_Titles" localSheetId="0">'Rekapitulace stavby'!$92:$92</definedName>
    <definedName name="_xlnm._FilterDatabase" localSheetId="1" hidden="1">'SO100 - SO 100 - Komunikace'!$C$124:$K$265</definedName>
    <definedName name="_xlnm.Print_Area" localSheetId="1">'SO100 - SO 100 - Komunikace'!$C$112:$J$265</definedName>
    <definedName name="_xlnm.Print_Titles" localSheetId="1">'SO100 - SO 100 - Komunikace'!$124:$124</definedName>
    <definedName name="_xlnm._FilterDatabase" localSheetId="2" hidden="1">'VRN - Vedlejší rozpočtové...'!$C$119:$K$128</definedName>
    <definedName name="_xlnm.Print_Area" localSheetId="2">'VRN - Vedlejší rozpočtové...'!$C$107:$J$128</definedName>
    <definedName name="_xlnm.Print_Titles" localSheetId="2">'VRN - Vedlejší rozpočtové...'!$119:$119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128"/>
  <c r="BH128"/>
  <c r="BG128"/>
  <c r="BF128"/>
  <c r="T128"/>
  <c r="T127"/>
  <c r="R128"/>
  <c r="R127"/>
  <c r="P128"/>
  <c r="P127"/>
  <c r="BI126"/>
  <c r="BH126"/>
  <c r="BG126"/>
  <c r="BF126"/>
  <c r="T126"/>
  <c r="T125"/>
  <c r="R126"/>
  <c r="R125"/>
  <c r="P126"/>
  <c r="P125"/>
  <c r="BI124"/>
  <c r="BH124"/>
  <c r="BG124"/>
  <c r="BF124"/>
  <c r="T124"/>
  <c r="R124"/>
  <c r="P124"/>
  <c r="BI123"/>
  <c r="BH123"/>
  <c r="BG123"/>
  <c r="BF123"/>
  <c r="T123"/>
  <c r="R123"/>
  <c r="P123"/>
  <c r="J116"/>
  <c r="F116"/>
  <c r="F114"/>
  <c r="E112"/>
  <c r="J91"/>
  <c r="F91"/>
  <c r="F89"/>
  <c r="E87"/>
  <c r="J24"/>
  <c r="E24"/>
  <c r="J92"/>
  <c r="J23"/>
  <c r="J18"/>
  <c r="E18"/>
  <c r="F92"/>
  <c r="J17"/>
  <c r="J12"/>
  <c r="J89"/>
  <c r="E7"/>
  <c r="E110"/>
  <c i="2" r="J37"/>
  <c r="J36"/>
  <c i="1" r="AY95"/>
  <c i="2" r="J35"/>
  <c i="1" r="AX95"/>
  <c i="2" r="BI263"/>
  <c r="BH263"/>
  <c r="BG263"/>
  <c r="BF263"/>
  <c r="T263"/>
  <c r="R263"/>
  <c r="P263"/>
  <c r="BI260"/>
  <c r="BH260"/>
  <c r="BG260"/>
  <c r="BF260"/>
  <c r="T260"/>
  <c r="R260"/>
  <c r="P260"/>
  <c r="BI257"/>
  <c r="BH257"/>
  <c r="BG257"/>
  <c r="BF257"/>
  <c r="T257"/>
  <c r="R257"/>
  <c r="P257"/>
  <c r="BI254"/>
  <c r="BH254"/>
  <c r="BG254"/>
  <c r="BF254"/>
  <c r="T254"/>
  <c r="T253"/>
  <c r="R254"/>
  <c r="R253"/>
  <c r="P254"/>
  <c r="P253"/>
  <c r="BI252"/>
  <c r="BH252"/>
  <c r="BG252"/>
  <c r="BF252"/>
  <c r="T252"/>
  <c r="R252"/>
  <c r="P252"/>
  <c r="BI250"/>
  <c r="BH250"/>
  <c r="BG250"/>
  <c r="BF250"/>
  <c r="T250"/>
  <c r="R250"/>
  <c r="P250"/>
  <c r="BI248"/>
  <c r="BH248"/>
  <c r="BG248"/>
  <c r="BF248"/>
  <c r="T248"/>
  <c r="R248"/>
  <c r="P248"/>
  <c r="BI244"/>
  <c r="BH244"/>
  <c r="BG244"/>
  <c r="BF244"/>
  <c r="T244"/>
  <c r="R244"/>
  <c r="P244"/>
  <c r="BI241"/>
  <c r="BH241"/>
  <c r="BG241"/>
  <c r="BF241"/>
  <c r="T241"/>
  <c r="R241"/>
  <c r="P241"/>
  <c r="BI239"/>
  <c r="BH239"/>
  <c r="BG239"/>
  <c r="BF239"/>
  <c r="T239"/>
  <c r="R239"/>
  <c r="P239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3"/>
  <c r="BH233"/>
  <c r="BG233"/>
  <c r="BF233"/>
  <c r="T233"/>
  <c r="R233"/>
  <c r="P233"/>
  <c r="BI231"/>
  <c r="BH231"/>
  <c r="BG231"/>
  <c r="BF231"/>
  <c r="T231"/>
  <c r="R231"/>
  <c r="P231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6"/>
  <c r="BH226"/>
  <c r="BG226"/>
  <c r="BF226"/>
  <c r="T226"/>
  <c r="R226"/>
  <c r="P226"/>
  <c r="BI224"/>
  <c r="BH224"/>
  <c r="BG224"/>
  <c r="BF224"/>
  <c r="T224"/>
  <c r="R224"/>
  <c r="P224"/>
  <c r="BI222"/>
  <c r="BH222"/>
  <c r="BG222"/>
  <c r="BF222"/>
  <c r="T222"/>
  <c r="R222"/>
  <c r="P222"/>
  <c r="BI221"/>
  <c r="BH221"/>
  <c r="BG221"/>
  <c r="BF221"/>
  <c r="T221"/>
  <c r="R221"/>
  <c r="P221"/>
  <c r="BI219"/>
  <c r="BH219"/>
  <c r="BG219"/>
  <c r="BF219"/>
  <c r="T219"/>
  <c r="R219"/>
  <c r="P219"/>
  <c r="BI217"/>
  <c r="BH217"/>
  <c r="BG217"/>
  <c r="BF217"/>
  <c r="T217"/>
  <c r="R217"/>
  <c r="P217"/>
  <c r="BI215"/>
  <c r="BH215"/>
  <c r="BG215"/>
  <c r="BF215"/>
  <c r="T215"/>
  <c r="R215"/>
  <c r="P215"/>
  <c r="BI213"/>
  <c r="BH213"/>
  <c r="BG213"/>
  <c r="BF213"/>
  <c r="T213"/>
  <c r="R213"/>
  <c r="P213"/>
  <c r="BI211"/>
  <c r="BH211"/>
  <c r="BG211"/>
  <c r="BF211"/>
  <c r="T211"/>
  <c r="R211"/>
  <c r="P211"/>
  <c r="BI209"/>
  <c r="BH209"/>
  <c r="BG209"/>
  <c r="BF209"/>
  <c r="T209"/>
  <c r="R209"/>
  <c r="P209"/>
  <c r="BI205"/>
  <c r="BH205"/>
  <c r="BG205"/>
  <c r="BF205"/>
  <c r="T205"/>
  <c r="R205"/>
  <c r="P205"/>
  <c r="BI203"/>
  <c r="BH203"/>
  <c r="BG203"/>
  <c r="BF203"/>
  <c r="T203"/>
  <c r="R203"/>
  <c r="P203"/>
  <c r="BI201"/>
  <c r="BH201"/>
  <c r="BG201"/>
  <c r="BF201"/>
  <c r="T201"/>
  <c r="R201"/>
  <c r="P201"/>
  <c r="BI199"/>
  <c r="BH199"/>
  <c r="BG199"/>
  <c r="BF199"/>
  <c r="T199"/>
  <c r="R199"/>
  <c r="P199"/>
  <c r="BI197"/>
  <c r="BH197"/>
  <c r="BG197"/>
  <c r="BF197"/>
  <c r="T197"/>
  <c r="R197"/>
  <c r="P197"/>
  <c r="BI193"/>
  <c r="BH193"/>
  <c r="BG193"/>
  <c r="BF193"/>
  <c r="T193"/>
  <c r="R193"/>
  <c r="P193"/>
  <c r="BI191"/>
  <c r="BH191"/>
  <c r="BG191"/>
  <c r="BF191"/>
  <c r="T191"/>
  <c r="R191"/>
  <c r="P191"/>
  <c r="BI187"/>
  <c r="BH187"/>
  <c r="BG187"/>
  <c r="BF187"/>
  <c r="T187"/>
  <c r="R187"/>
  <c r="P187"/>
  <c r="BI182"/>
  <c r="BH182"/>
  <c r="BG182"/>
  <c r="BF182"/>
  <c r="T182"/>
  <c r="R182"/>
  <c r="P182"/>
  <c r="BI175"/>
  <c r="BH175"/>
  <c r="BG175"/>
  <c r="BF175"/>
  <c r="T175"/>
  <c r="R175"/>
  <c r="P175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59"/>
  <c r="BH159"/>
  <c r="BG159"/>
  <c r="BF159"/>
  <c r="T159"/>
  <c r="R159"/>
  <c r="P159"/>
  <c r="BI157"/>
  <c r="BH157"/>
  <c r="BG157"/>
  <c r="BF157"/>
  <c r="T157"/>
  <c r="R157"/>
  <c r="P157"/>
  <c r="BI150"/>
  <c r="BH150"/>
  <c r="BG150"/>
  <c r="BF150"/>
  <c r="T150"/>
  <c r="R150"/>
  <c r="P150"/>
  <c r="BI148"/>
  <c r="BH148"/>
  <c r="BG148"/>
  <c r="BF148"/>
  <c r="T148"/>
  <c r="R148"/>
  <c r="P148"/>
  <c r="BI146"/>
  <c r="BH146"/>
  <c r="BG146"/>
  <c r="BF146"/>
  <c r="T146"/>
  <c r="R146"/>
  <c r="P146"/>
  <c r="BI143"/>
  <c r="BH143"/>
  <c r="BG143"/>
  <c r="BF143"/>
  <c r="T143"/>
  <c r="R143"/>
  <c r="P143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J121"/>
  <c r="F121"/>
  <c r="F119"/>
  <c r="E117"/>
  <c r="J91"/>
  <c r="F91"/>
  <c r="F89"/>
  <c r="E87"/>
  <c r="J24"/>
  <c r="E24"/>
  <c r="J92"/>
  <c r="J23"/>
  <c r="J18"/>
  <c r="E18"/>
  <c r="F122"/>
  <c r="J17"/>
  <c r="J12"/>
  <c r="J89"/>
  <c r="E7"/>
  <c r="E115"/>
  <c i="1" r="L90"/>
  <c r="AM90"/>
  <c r="AM89"/>
  <c r="L89"/>
  <c r="AM87"/>
  <c r="L87"/>
  <c r="L85"/>
  <c r="L84"/>
  <c i="2" r="J263"/>
  <c r="J250"/>
  <c r="BK235"/>
  <c r="J224"/>
  <c r="BK205"/>
  <c r="J159"/>
  <c r="J248"/>
  <c r="BK221"/>
  <c r="BK199"/>
  <c r="J161"/>
  <c r="BK231"/>
  <c r="J197"/>
  <c r="J187"/>
  <c r="BK128"/>
  <c r="BK191"/>
  <c r="BK170"/>
  <c r="J136"/>
  <c i="3" r="J126"/>
  <c i="2" r="J257"/>
  <c r="BK237"/>
  <c r="J229"/>
  <c r="BK217"/>
  <c r="J170"/>
  <c r="BK143"/>
  <c r="BK250"/>
  <c r="J231"/>
  <c r="BK215"/>
  <c r="J191"/>
  <c r="BK150"/>
  <c r="BK236"/>
  <c r="BK222"/>
  <c r="BK168"/>
  <c r="BK159"/>
  <c r="J199"/>
  <c r="J150"/>
  <c r="J134"/>
  <c i="3" r="J123"/>
  <c i="2" r="J254"/>
  <c r="J239"/>
  <c r="BK228"/>
  <c r="BK211"/>
  <c r="J165"/>
  <c r="BK260"/>
  <c r="BK241"/>
  <c r="J219"/>
  <c r="BK209"/>
  <c r="BK134"/>
  <c r="J235"/>
  <c r="BK229"/>
  <c r="BK182"/>
  <c r="J209"/>
  <c r="BK138"/>
  <c r="J163"/>
  <c r="BK165"/>
  <c r="J138"/>
  <c i="3" r="BK123"/>
  <c i="2" r="J252"/>
  <c r="J236"/>
  <c r="BK226"/>
  <c r="BK219"/>
  <c r="BK201"/>
  <c r="J128"/>
  <c r="BK252"/>
  <c r="BK224"/>
  <c r="BK213"/>
  <c r="J175"/>
  <c i="1" r="AS94"/>
  <c i="2" r="J213"/>
  <c r="BK146"/>
  <c r="J193"/>
  <c r="J157"/>
  <c r="BK163"/>
  <c r="BK132"/>
  <c i="3" r="BK128"/>
  <c r="J124"/>
  <c i="2" r="BK148"/>
  <c r="J172"/>
  <c r="BK136"/>
  <c r="J148"/>
  <c r="BK130"/>
  <c r="BK263"/>
  <c r="BK244"/>
  <c r="J233"/>
  <c r="J221"/>
  <c r="BK203"/>
  <c r="BK257"/>
  <c r="BK248"/>
  <c r="J228"/>
  <c r="J211"/>
  <c r="J168"/>
  <c r="J237"/>
  <c r="J230"/>
  <c r="J201"/>
  <c r="J205"/>
  <c r="J203"/>
  <c r="BK187"/>
  <c r="J146"/>
  <c r="BK161"/>
  <c r="J132"/>
  <c i="3" r="BK124"/>
  <c r="BK126"/>
  <c i="2" r="J260"/>
  <c r="J241"/>
  <c r="BK230"/>
  <c r="J222"/>
  <c r="BK197"/>
  <c r="BK157"/>
  <c r="BK254"/>
  <c r="J244"/>
  <c r="J217"/>
  <c r="BK193"/>
  <c r="BK239"/>
  <c r="BK233"/>
  <c r="J226"/>
  <c r="BK172"/>
  <c r="J182"/>
  <c r="BK175"/>
  <c r="J130"/>
  <c r="J143"/>
  <c r="J215"/>
  <c i="3" r="J128"/>
  <c i="2" l="1" r="P174"/>
  <c r="P243"/>
  <c r="BK127"/>
  <c r="R174"/>
  <c r="R243"/>
  <c r="T174"/>
  <c r="T243"/>
  <c r="R127"/>
  <c r="P167"/>
  <c r="BK220"/>
  <c r="J220"/>
  <c r="J101"/>
  <c r="BK243"/>
  <c r="J243"/>
  <c r="J102"/>
  <c r="P256"/>
  <c r="P255"/>
  <c r="BK174"/>
  <c r="J174"/>
  <c r="J100"/>
  <c r="R220"/>
  <c r="T256"/>
  <c r="T255"/>
  <c i="3" r="P122"/>
  <c r="P121"/>
  <c r="P120"/>
  <c i="1" r="AU96"/>
  <c i="2" r="T127"/>
  <c r="R167"/>
  <c r="T220"/>
  <c r="BK256"/>
  <c r="J256"/>
  <c r="J105"/>
  <c i="3" r="R122"/>
  <c r="R121"/>
  <c r="R120"/>
  <c i="2" r="P127"/>
  <c r="P126"/>
  <c r="P125"/>
  <c i="1" r="AU95"/>
  <c i="2" r="BK167"/>
  <c r="J167"/>
  <c r="J99"/>
  <c r="T167"/>
  <c r="P220"/>
  <c r="R256"/>
  <c r="R255"/>
  <c i="3" r="BK122"/>
  <c r="BK121"/>
  <c r="BK120"/>
  <c r="J120"/>
  <c r="J96"/>
  <c r="T122"/>
  <c r="T121"/>
  <c r="T120"/>
  <c i="2" r="BK253"/>
  <c r="J253"/>
  <c r="J103"/>
  <c i="3" r="BK125"/>
  <c r="J125"/>
  <c r="J99"/>
  <c r="BK127"/>
  <c r="J127"/>
  <c r="J100"/>
  <c r="J114"/>
  <c r="BE123"/>
  <c i="2" r="BK255"/>
  <c r="J255"/>
  <c r="J104"/>
  <c i="3" r="J117"/>
  <c r="BE124"/>
  <c i="2" r="J127"/>
  <c r="J98"/>
  <c i="3" r="E85"/>
  <c r="F117"/>
  <c r="BE126"/>
  <c r="BE128"/>
  <c i="2" r="F92"/>
  <c r="J119"/>
  <c r="BE146"/>
  <c r="BE128"/>
  <c r="BE130"/>
  <c r="BE159"/>
  <c r="BE138"/>
  <c r="BE170"/>
  <c r="BE201"/>
  <c r="BE205"/>
  <c r="BE143"/>
  <c r="BE157"/>
  <c r="BE175"/>
  <c r="BE182"/>
  <c r="BE203"/>
  <c r="BE211"/>
  <c r="BE213"/>
  <c r="BE215"/>
  <c r="BE217"/>
  <c r="BE219"/>
  <c r="BE263"/>
  <c r="E85"/>
  <c r="J122"/>
  <c r="BE132"/>
  <c r="BE134"/>
  <c r="BE187"/>
  <c r="BE193"/>
  <c r="BE199"/>
  <c r="BE209"/>
  <c r="BE228"/>
  <c r="BE230"/>
  <c r="BE231"/>
  <c r="BE235"/>
  <c r="BE239"/>
  <c r="BE136"/>
  <c r="BE165"/>
  <c r="BE172"/>
  <c r="BE197"/>
  <c r="BE222"/>
  <c r="BE233"/>
  <c r="BE236"/>
  <c r="BE237"/>
  <c r="BE241"/>
  <c r="BE244"/>
  <c r="BE252"/>
  <c r="BE254"/>
  <c r="BE260"/>
  <c r="BE148"/>
  <c r="BE150"/>
  <c r="BE161"/>
  <c r="BE163"/>
  <c r="BE168"/>
  <c r="BE191"/>
  <c r="BE221"/>
  <c r="BE224"/>
  <c r="BE226"/>
  <c r="BE229"/>
  <c r="BE248"/>
  <c r="BE250"/>
  <c r="BE257"/>
  <c r="J34"/>
  <c i="1" r="AW95"/>
  <c i="2" r="F35"/>
  <c i="1" r="BB95"/>
  <c i="2" r="F37"/>
  <c i="1" r="BD95"/>
  <c i="2" r="F34"/>
  <c i="1" r="BA95"/>
  <c i="3" r="F36"/>
  <c i="1" r="BC96"/>
  <c i="2" r="F36"/>
  <c i="1" r="BC95"/>
  <c i="3" r="J34"/>
  <c i="1" r="AW96"/>
  <c i="3" r="F34"/>
  <c i="1" r="BA96"/>
  <c i="3" r="F37"/>
  <c i="1" r="BD96"/>
  <c i="3" r="F35"/>
  <c i="1" r="BB96"/>
  <c i="2" l="1" r="T126"/>
  <c r="T125"/>
  <c r="R126"/>
  <c r="R125"/>
  <c r="BK126"/>
  <c r="J126"/>
  <c r="J97"/>
  <c i="3" r="J121"/>
  <c r="J97"/>
  <c r="J122"/>
  <c r="J98"/>
  <c i="2" r="BK125"/>
  <c r="J125"/>
  <c r="J96"/>
  <c i="1" r="AU94"/>
  <c i="2" r="F33"/>
  <c i="1" r="AZ95"/>
  <c i="3" r="J30"/>
  <c i="1" r="AG96"/>
  <c i="2" r="J33"/>
  <c i="1" r="AV95"/>
  <c r="AT95"/>
  <c r="BB94"/>
  <c r="W31"/>
  <c r="BC94"/>
  <c r="W32"/>
  <c r="BA94"/>
  <c r="W30"/>
  <c r="BD94"/>
  <c r="W33"/>
  <c i="3" r="J33"/>
  <c i="1" r="AV96"/>
  <c r="AT96"/>
  <c r="AN96"/>
  <c i="3" r="F33"/>
  <c i="1" r="AZ96"/>
  <c i="3" l="1" r="J39"/>
  <c i="1" r="AX94"/>
  <c r="AW94"/>
  <c r="AK30"/>
  <c i="2" r="J30"/>
  <c i="1" r="AG95"/>
  <c r="AG94"/>
  <c r="AK26"/>
  <c r="AZ94"/>
  <c r="W29"/>
  <c r="AY94"/>
  <c i="2" l="1" r="J39"/>
  <c i="1" r="AN95"/>
  <c r="AV94"/>
  <c r="AK29"/>
  <c r="AK35"/>
  <c l="1"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<sst xmlns="http://schemas.openxmlformats.org/spreadsheetml/2006/main">
  <si>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</si>
  <si>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</si>
  <si>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</si>
  <si>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</si>
  <si>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</si>
  <si>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{608c6153-ea37-4c8d-85f2-ddb557b15365}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</si>
  <si>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</si>
  <si>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</si>
  <si>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</si>
  <si>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</si>
  <si>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</si>
  <si>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</si>
  <si>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</si>
  <si>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</si>
  <si>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P2105/2_rev1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</si>
  <si>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</si>
  <si>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</si>
  <si>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komunikace ulice Finské domky</t>
  </si>
  <si>
    <t>KSO:</t>
  </si>
  <si>
    <t>CC-CZ:</t>
  </si>
  <si>
    <t>Místo:</t>
  </si>
  <si>
    <t xml:space="preserve">katastrální území Psáry </t>
  </si>
  <si>
    <t>Datum:</t>
  </si>
  <si>
    <t>25. 4. 2022</t>
  </si>
  <si>
    <t>Zadavatel:</t>
  </si>
  <si>
    <t>IČ:</t>
  </si>
  <si>
    <t>00241580</t>
  </si>
  <si>
    <t>Obec Psáry</t>
  </si>
  <si>
    <t>DIČ:</t>
  </si>
  <si>
    <t>Uchazeč:</t>
  </si>
  <si>
    <t>Vyplň údaj</t>
  </si>
  <si>
    <t>Projektant:</t>
  </si>
  <si>
    <t>27230601</t>
  </si>
  <si>
    <t>HW PROJEKT s.r.o.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</si>
  <si>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</si>
  <si>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</si>
  <si>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</si>
  <si>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</si>
  <si>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</si>
  <si>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</si>
  <si>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</si>
  <si>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</si>
  <si>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</si>
  <si>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</si>
  <si>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</si>
  <si>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</si>
  <si>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</si>
  <si>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</si>
  <si>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</si>
  <si>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</si>
  <si>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</si>
  <si>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</si>
  <si>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</si>
  <si>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</si>
  <si>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</si>
  <si>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</si>
  <si>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</si>
  <si>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</si>
  <si>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</si>
  <si>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</si>
  <si>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</si>
  <si>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</si>
  <si>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</si>
  <si>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</si>
  <si>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</si>
  <si>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</si>
  <si>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</si>
  <si>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</si>
  <si>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</si>
  <si>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</si>
  <si>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</si>
  <si>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</si>
  <si>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</si>
  <si>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</si>
  <si>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</si>
  <si>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</si>
  <si>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</si>
  <si>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</si>
  <si>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</si>
  <si>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</si>
  <si>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</si>
  <si>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</si>
  <si>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</si>
  <si>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SO100</t>
  </si>
  <si>
    <t>SO 100 - Komunikace</t>
  </si>
  <si>
    <t>STA</t>
  </si>
  <si>
    <t>1</t>
  </si>
  <si>
    <t>{9920f3dc-a426-40a0-b9a1-be981769e824}</t>
  </si>
  <si>
    <t>2</t>
  </si>
  <si>
    <t>VRN</t>
  </si>
  <si>
    <t>Vedlejší rozpočtové náklady</t>
  </si>
  <si>
    <t>{050816fb-6b0e-496b-8f6e-fd05e809c0a3}</t>
  </si>
  <si>
    <t>KRYCÍ LIST SOUPISU PRACÍ</t>
  </si>
  <si>
    <t>Objekt:</t>
  </si>
  <si>
    <t>SO100 - SO 100 - Komunikace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</si>
  <si>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</si>
  <si>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</si>
  <si>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</si>
  <si>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</si>
  <si>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</si>
  <si>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</si>
  <si>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</si>
  <si>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</si>
  <si>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</t>
  </si>
  <si>
    <t xml:space="preserve">    9 - Ostatní konstrukce a práce, bourání</t>
  </si>
  <si>
    <t xml:space="preserve">    997 - Přesun sutě</t>
  </si>
  <si>
    <t xml:space="preserve">    998 - Přesun hmot</t>
  </si>
  <si>
    <t>M - Práce a dodávky M</t>
  </si>
  <si>
    <t xml:space="preserve">    21-M - Elektromontáže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</si>
  <si>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</si>
  <si>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</si>
  <si>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</si>
  <si>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</si>
  <si>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</si>
  <si>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</si>
  <si>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</si>
  <si>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</si>
  <si>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</si>
  <si>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</si>
  <si>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</si>
  <si>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</si>
  <si>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</si>
  <si>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</si>
  <si>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</si>
  <si>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</si>
  <si>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</si>
  <si>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</si>
  <si>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113106134</t>
  </si>
  <si>
    <t>Rozebrání dlažeb ze zámkových dlaždic komunikací pro pěší strojně pl do 50 m2</t>
  </si>
  <si>
    <t>m2</t>
  </si>
  <si>
    <t>4</t>
  </si>
  <si>
    <t>914202687</t>
  </si>
  <si>
    <t>VV</t>
  </si>
  <si>
    <t>3+4+2+3+3"stávající chodníky, odhad</t>
  </si>
  <si>
    <t>113107223</t>
  </si>
  <si>
    <t>Odstranění podkladu z kameniva drceného tl přes 200 do 300 mm strojně pl přes 200 m2</t>
  </si>
  <si>
    <t>-1353684470</t>
  </si>
  <si>
    <t>220"Větev V2 nezpevněná vozovka, odhad dle situace</t>
  </si>
  <si>
    <t>3</t>
  </si>
  <si>
    <t>113154124</t>
  </si>
  <si>
    <t>Frézování živičného krytu tl 100 mm pruh š přes 0,5 do 1 m pl do 500 m2 bez překážek v trase</t>
  </si>
  <si>
    <t>-1996805556</t>
  </si>
  <si>
    <t>250"vozovka obslužné komunikace Větev 1, skladba 3</t>
  </si>
  <si>
    <t>113202111</t>
  </si>
  <si>
    <t>Vytrhání obrub krajníků obrubníků stojatých</t>
  </si>
  <si>
    <t>m</t>
  </si>
  <si>
    <t>-296231283</t>
  </si>
  <si>
    <t>70"odhad</t>
  </si>
  <si>
    <t>5</t>
  </si>
  <si>
    <t>122211101</t>
  </si>
  <si>
    <t>Odkopávky a prokopávky v hornině třídy těžitelnosti I, skupiny 3 ručně</t>
  </si>
  <si>
    <t>m3</t>
  </si>
  <si>
    <t>2050702699</t>
  </si>
  <si>
    <t>50"odhad</t>
  </si>
  <si>
    <t>6</t>
  </si>
  <si>
    <t>122251103</t>
  </si>
  <si>
    <t>Odkopávky a prokopávky nezapažené v hornině třídy těžitelnosti I skupiny 3 objem do 100 m3 strojně</t>
  </si>
  <si>
    <t>-1467267104</t>
  </si>
  <si>
    <t>190"z příčných řezů</t>
  </si>
  <si>
    <t>-(220*0,3)"odpočet odstraněných vrstev stávající vozovky</t>
  </si>
  <si>
    <t>-50"odpočet ručních odkopávek</t>
  </si>
  <si>
    <t>Součet</t>
  </si>
  <si>
    <t>7</t>
  </si>
  <si>
    <t>162701R03</t>
  </si>
  <si>
    <t>Vodorovné přemístění přebytečného výkopku na skládku</t>
  </si>
  <si>
    <t>-1715228685</t>
  </si>
  <si>
    <t>P</t>
  </si>
  <si>
    <t>Poznámka k položce:_x000d_
skládka vybraná zhotovitelem po dohodě s investorem</t>
  </si>
  <si>
    <t>50+74</t>
  </si>
  <si>
    <t>8</t>
  </si>
  <si>
    <t>171201231</t>
  </si>
  <si>
    <t>Poplatek za uložení zeminy a kamení na recyklační skládce (skládkovné) kód odpadu 17 05 04</t>
  </si>
  <si>
    <t>t</t>
  </si>
  <si>
    <t>164550728</t>
  </si>
  <si>
    <t>124*1,8</t>
  </si>
  <si>
    <t>9</t>
  </si>
  <si>
    <t>171251201</t>
  </si>
  <si>
    <t>Uložení sypaniny na skládky nebo meziskládky</t>
  </si>
  <si>
    <t>-433269846</t>
  </si>
  <si>
    <t>124</t>
  </si>
  <si>
    <t>10</t>
  </si>
  <si>
    <t>181152302</t>
  </si>
  <si>
    <t>Úprava pláně pro silnice a dálnice v zářezech se zhutněním</t>
  </si>
  <si>
    <t>303429217</t>
  </si>
  <si>
    <t>Poznámka k položce:_x000d_
Úprava pláně_x000d_
Položka bude čerpána se souhlasem TDI a investora v případě, že nebude prováděna sanace zemní pláně</t>
  </si>
  <si>
    <t>10*1,1"vozovka obslužné komunikace větev V1, skladba 2</t>
  </si>
  <si>
    <t>265*1,1"vozovka obslužné komunikace větev V2, skladba 1</t>
  </si>
  <si>
    <t>35"vjezdy skladba 4</t>
  </si>
  <si>
    <t>9"chodníky, skladba 5</t>
  </si>
  <si>
    <t>11</t>
  </si>
  <si>
    <t>181311103</t>
  </si>
  <si>
    <t>Rozprostření ornice tl vrstvy do 200 mm v rovině nebo ve svahu do 1:5 ručně</t>
  </si>
  <si>
    <t>-707372153</t>
  </si>
  <si>
    <t>150"dle situace</t>
  </si>
  <si>
    <t>12</t>
  </si>
  <si>
    <t>M</t>
  </si>
  <si>
    <t>10364101</t>
  </si>
  <si>
    <t xml:space="preserve">zemina pro terénní úpravy -  ornice</t>
  </si>
  <si>
    <t>-1425683897</t>
  </si>
  <si>
    <t>150*0,15*1,8</t>
  </si>
  <si>
    <t>13</t>
  </si>
  <si>
    <t>181411131</t>
  </si>
  <si>
    <t>Založení parkového trávníku výsevem plochy do 1000 m2 v rovině a ve svahu do 1:5</t>
  </si>
  <si>
    <t>-1410356154</t>
  </si>
  <si>
    <t>150</t>
  </si>
  <si>
    <t>14</t>
  </si>
  <si>
    <t>00572410</t>
  </si>
  <si>
    <t>osivo směs travní parková</t>
  </si>
  <si>
    <t>kg</t>
  </si>
  <si>
    <t>-1822844212</t>
  </si>
  <si>
    <t>150*0,015"zatravněné plochy</t>
  </si>
  <si>
    <t>185804311</t>
  </si>
  <si>
    <t>Zalití rostlin vodou plocha do 20 m2</t>
  </si>
  <si>
    <t>1750795734</t>
  </si>
  <si>
    <t>150*0,08</t>
  </si>
  <si>
    <t>Zakládání</t>
  </si>
  <si>
    <t>16</t>
  </si>
  <si>
    <t>211531111</t>
  </si>
  <si>
    <t>Výplň odvodňovacích žeber nebo trativodů kamenivem hrubým drceným frakce 16 až 63 mm</t>
  </si>
  <si>
    <t>338795916</t>
  </si>
  <si>
    <t>0,3*0,3*65"štěrkové žebro Větev V2</t>
  </si>
  <si>
    <t>17</t>
  </si>
  <si>
    <t>211971122</t>
  </si>
  <si>
    <t>Zřízení opláštění žeber nebo trativodů geotextilií v rýze nebo zářezu přes 1:2 š přes 2,5 m</t>
  </si>
  <si>
    <t>361243430</t>
  </si>
  <si>
    <t>4*0,3*65"štěrkové žebro Větev V2,2</t>
  </si>
  <si>
    <t>18</t>
  </si>
  <si>
    <t>69311098R</t>
  </si>
  <si>
    <t>geotextilie netkaná separační, filtrační, min. 300g/m2</t>
  </si>
  <si>
    <t>-546309594</t>
  </si>
  <si>
    <t>78*1,2 'Přepočtené koeficientem množství</t>
  </si>
  <si>
    <t>Komunikace</t>
  </si>
  <si>
    <t>19</t>
  </si>
  <si>
    <t>561041R03</t>
  </si>
  <si>
    <t>Zlepšení vlastnosí zemin v aktivní zóně</t>
  </si>
  <si>
    <t>-1644652252</t>
  </si>
  <si>
    <t xml:space="preserve">Poznámka k položce:_x000d_
Navržena je buď úprava aktivní zóny s použitím pojiva, _x000d_
případně výměna nevhodné zeminy za jinou, vhodnou dle příslušné ČSN, obojí v min. tloušťce 30 cm. _x000d_
Technologie úpravy aktivní zóny bude definitivně stanovena po odkrytí zemní pláně za účasti _x000d_
odpovědného geotechnika. _x000d_
Položka bude čerpána se souhlasem TDI a investora_x000d_
</t>
  </si>
  <si>
    <t>265*1,1"ŠDa, vozovka obslužné komunikace Větev 2, skl. 1</t>
  </si>
  <si>
    <t>35"ŠDb, sjezdy, skladba 4</t>
  </si>
  <si>
    <t>10*1,1"ŠDa, vozovka obslužné komunikace Větev 1, skladba 2</t>
  </si>
  <si>
    <t>9"ŠDb, pěší přístupy, skladba 5</t>
  </si>
  <si>
    <t>20</t>
  </si>
  <si>
    <t>564851111</t>
  </si>
  <si>
    <t>Podklad ze štěrkodrtě ŠD tl 150 mm</t>
  </si>
  <si>
    <t>-386389087</t>
  </si>
  <si>
    <t>10"ŠDb, vozovka obslužné komunikace Větev 1, skladba 2</t>
  </si>
  <si>
    <t>564861111</t>
  </si>
  <si>
    <t>Podklad ze štěrkodrtě ŠD tl 200 mm</t>
  </si>
  <si>
    <t>-1792167174</t>
  </si>
  <si>
    <t>22</t>
  </si>
  <si>
    <t>564911411</t>
  </si>
  <si>
    <t>Podklad z asfaltového recyklátu tl 50 mm</t>
  </si>
  <si>
    <t>901319343</t>
  </si>
  <si>
    <t>265"vozovka obslužné komunikace Větev 2, skl. 1</t>
  </si>
  <si>
    <t>23</t>
  </si>
  <si>
    <t>565155111</t>
  </si>
  <si>
    <t>Asfaltový beton vrstva podkladní ACP 16+ (obalované kamenivo OKS) tl 70 mm š do 3 m</t>
  </si>
  <si>
    <t>-1452612572</t>
  </si>
  <si>
    <t>10"vozovka obslužné komunikace Větev 1, skladba 2</t>
  </si>
  <si>
    <t>24</t>
  </si>
  <si>
    <t>566901231R</t>
  </si>
  <si>
    <t>Úprava a vyspravení podkladu po odfrézování stávajících asfaltových vrstev, vč. dod materiálu</t>
  </si>
  <si>
    <t>1467040142</t>
  </si>
  <si>
    <t>260"větev 1, skladba 3</t>
  </si>
  <si>
    <t>25</t>
  </si>
  <si>
    <t>571908112</t>
  </si>
  <si>
    <t>Kryt vymývaným dekoračním kamenivem (kačírkem) tl 300 mm</t>
  </si>
  <si>
    <t>953480882</t>
  </si>
  <si>
    <t>32"dle situace</t>
  </si>
  <si>
    <t>26</t>
  </si>
  <si>
    <t>573111111</t>
  </si>
  <si>
    <t>Postřik živičný infiltrační s posypem z asfaltu množství 0,60 kg/m2</t>
  </si>
  <si>
    <t>-1349797954</t>
  </si>
  <si>
    <t>265+250+10</t>
  </si>
  <si>
    <t>27</t>
  </si>
  <si>
    <t>573231106</t>
  </si>
  <si>
    <t>Postřik živičný spojovací ze silniční emulze v množství 0,30 kg/m2</t>
  </si>
  <si>
    <t>1113095012</t>
  </si>
  <si>
    <t>250+10"větev V1, skladba 2 a 3</t>
  </si>
  <si>
    <t>28</t>
  </si>
  <si>
    <t>577134111</t>
  </si>
  <si>
    <t>Asfaltový beton vrstva obrusná ACO 11 (ABS) tř. I tl 40 mm š do 3 m z nemodifikovaného asfaltu</t>
  </si>
  <si>
    <t>285861951</t>
  </si>
  <si>
    <t>29</t>
  </si>
  <si>
    <t>577144111</t>
  </si>
  <si>
    <t>Asfaltový beton vrstva obrusná ACO 11 (ABS) tř. I tl 50 mm š do 3 m z nemodifikovaného asfaltu</t>
  </si>
  <si>
    <t>-1258986773</t>
  </si>
  <si>
    <t>265"vozovka obslužné komunikace Větev2, skladba 1</t>
  </si>
  <si>
    <t>30</t>
  </si>
  <si>
    <t>596211110</t>
  </si>
  <si>
    <t>Kladení zámkové dlažby komunikací pro pěší tl 60 mm skupiny A pl do 50 m2</t>
  </si>
  <si>
    <t>2023648925</t>
  </si>
  <si>
    <t>9"pěší přístupy, skladba 5</t>
  </si>
  <si>
    <t>31</t>
  </si>
  <si>
    <t>59245018R</t>
  </si>
  <si>
    <t>dlažba betonová zámková tl. 60mm přírodní</t>
  </si>
  <si>
    <t>380067322</t>
  </si>
  <si>
    <t>4,5"dle situace</t>
  </si>
  <si>
    <t>32</t>
  </si>
  <si>
    <t>59245006R</t>
  </si>
  <si>
    <t xml:space="preserve">dlažba  betonová zámková pro nevidomé tl.60mm barevná</t>
  </si>
  <si>
    <t>-844421700</t>
  </si>
  <si>
    <t>33</t>
  </si>
  <si>
    <t>596212210</t>
  </si>
  <si>
    <t>Kladení zámkové dlažby pozemních komunikací tl 80 mm skupiny A pl do 50 m2</t>
  </si>
  <si>
    <t>-223053854</t>
  </si>
  <si>
    <t>35"sjezdy, skladba 4</t>
  </si>
  <si>
    <t>34</t>
  </si>
  <si>
    <t>59245020R</t>
  </si>
  <si>
    <t>dlažba betonová zámková tl.80mm přírodní</t>
  </si>
  <si>
    <t>-1373342811</t>
  </si>
  <si>
    <t>Ostatní konstrukce a práce, bourání</t>
  </si>
  <si>
    <t>35</t>
  </si>
  <si>
    <t>914111112</t>
  </si>
  <si>
    <t>Montáž svislé dopravní značky do velikosti 1 m2 páskováním na sloup</t>
  </si>
  <si>
    <t>kus</t>
  </si>
  <si>
    <t>622579152</t>
  </si>
  <si>
    <t>36</t>
  </si>
  <si>
    <t>40445622</t>
  </si>
  <si>
    <t>informativní značky provozní IP1-IP3, IP4b-IP7, IP10a, b 750x750mm</t>
  </si>
  <si>
    <t>287387926</t>
  </si>
  <si>
    <t>1"IP10a, dle situace</t>
  </si>
  <si>
    <t>37</t>
  </si>
  <si>
    <t>40445642</t>
  </si>
  <si>
    <t>informativní značky směrové Z4 250x1000mm</t>
  </si>
  <si>
    <t>1011747568</t>
  </si>
  <si>
    <t>2"Z4a+Z4b na stožáru, dle situace</t>
  </si>
  <si>
    <t>38</t>
  </si>
  <si>
    <t>914511112</t>
  </si>
  <si>
    <t>Montáž sloupku dopravních značek délky do 3,5 m s betonovým základem a patkou</t>
  </si>
  <si>
    <t>2004902615</t>
  </si>
  <si>
    <t>39</t>
  </si>
  <si>
    <t>40445225</t>
  </si>
  <si>
    <t>sloupek pro dopravní značku Zn D 60mm v 3,5m</t>
  </si>
  <si>
    <t>-31614269</t>
  </si>
  <si>
    <t>40</t>
  </si>
  <si>
    <t>40445240</t>
  </si>
  <si>
    <t>patka pro sloupek Al D 60mm</t>
  </si>
  <si>
    <t>955268459</t>
  </si>
  <si>
    <t>41</t>
  </si>
  <si>
    <t>916131213</t>
  </si>
  <si>
    <t>Osazení silničního obrubníku betonového stojatého s boční opěrou do lože z betonu prostého</t>
  </si>
  <si>
    <t>-1475961313</t>
  </si>
  <si>
    <t>42</t>
  </si>
  <si>
    <t>59217017</t>
  </si>
  <si>
    <t>obrubník betonový chodníkový 1000x100x250mm</t>
  </si>
  <si>
    <t>-152181938</t>
  </si>
  <si>
    <t>195"dle situace</t>
  </si>
  <si>
    <t>43</t>
  </si>
  <si>
    <t>59217031</t>
  </si>
  <si>
    <t>obrubník betonový silniční 1000x150x250mm</t>
  </si>
  <si>
    <t>-490704653</t>
  </si>
  <si>
    <t>145"dle situace</t>
  </si>
  <si>
    <t>44</t>
  </si>
  <si>
    <t>916331112</t>
  </si>
  <si>
    <t>Osazení zahradního obrubníku betonového do lože z betonu s boční opěrou</t>
  </si>
  <si>
    <t>-1610119053</t>
  </si>
  <si>
    <t>45</t>
  </si>
  <si>
    <t>59217002</t>
  </si>
  <si>
    <t>obrubník betonový zahradní šedý 1000x50x200mm</t>
  </si>
  <si>
    <t>-54961338</t>
  </si>
  <si>
    <t>46</t>
  </si>
  <si>
    <t>919731123</t>
  </si>
  <si>
    <t>Zarovnání styčné plochy podkladu nebo krytu živičného tl do 200 mm</t>
  </si>
  <si>
    <t>-417744810</t>
  </si>
  <si>
    <t>15+10"napojení na stávající vozovku, odměřeno ze situace, ul. Jílovská + ul. Sportovní</t>
  </si>
  <si>
    <t>47</t>
  </si>
  <si>
    <t>919732211</t>
  </si>
  <si>
    <t>Styčná spára napojení nového živičného povrchu na stávající za tepla š 15 mm hl 25 mm s prořezáním</t>
  </si>
  <si>
    <t>-764553295</t>
  </si>
  <si>
    <t>48</t>
  </si>
  <si>
    <t>919735113</t>
  </si>
  <si>
    <t>Řezání stávajícího živičného krytu hl přes 100 do 150 mm</t>
  </si>
  <si>
    <t>796037105</t>
  </si>
  <si>
    <t xml:space="preserve">15+10"v místě napojení  na ul. Jílovská a Sportovní</t>
  </si>
  <si>
    <t>997</t>
  </si>
  <si>
    <t>Přesun sutě</t>
  </si>
  <si>
    <t>49</t>
  </si>
  <si>
    <t>997013861</t>
  </si>
  <si>
    <t>Poplatek za uložení stavebního odpadu na recyklační skládce (skládkovné) z prostého betonu kód odpadu 17 01 01</t>
  </si>
  <si>
    <t>-439411932</t>
  </si>
  <si>
    <t>15*0,26"vybouraná beton. dlažba</t>
  </si>
  <si>
    <t>70*0,205"vybourané obrubníky</t>
  </si>
  <si>
    <t>50</t>
  </si>
  <si>
    <t>997013873</t>
  </si>
  <si>
    <t>Poplatek za uložení stavebního odpadu na recyklační skládce (skládkovné) zeminy a kamení zatříděného do Katalogu odpadů pod kódem 17 05 04</t>
  </si>
  <si>
    <t>1447506529</t>
  </si>
  <si>
    <t>220*0,44"Větev V2 nezpevněná vozovka, odhad dle situace</t>
  </si>
  <si>
    <t>51</t>
  </si>
  <si>
    <t>997013875</t>
  </si>
  <si>
    <t>Poplatek za uložení stavebního odpadu na recyklační skládce (skládkovné) asfaltového bez obsahu dehtu zatříděného do Katalogu odpadů pod kódem 17 03 02</t>
  </si>
  <si>
    <t>1200078021</t>
  </si>
  <si>
    <t>260*0,22"odfrézovaný živičný kryt větev 1</t>
  </si>
  <si>
    <t>52</t>
  </si>
  <si>
    <t>997221R01</t>
  </si>
  <si>
    <t>Odvoz suti a vybouraných hmot na skládku se složením a hrubým urovnáním</t>
  </si>
  <si>
    <t>-1160015463</t>
  </si>
  <si>
    <t>998</t>
  </si>
  <si>
    <t>Přesun hmot</t>
  </si>
  <si>
    <t>53</t>
  </si>
  <si>
    <t>998225111</t>
  </si>
  <si>
    <t>Přesun hmot pro pozemní komunikace s krytem z kamene, monolitickým betonovým nebo živičným</t>
  </si>
  <si>
    <t>-1227202405</t>
  </si>
  <si>
    <t>Práce a dodávky M</t>
  </si>
  <si>
    <t>21-M</t>
  </si>
  <si>
    <t>Elektromontáže</t>
  </si>
  <si>
    <t>54</t>
  </si>
  <si>
    <t>702231R</t>
  </si>
  <si>
    <t>Kabelová chránička dělená D110 mont+dod</t>
  </si>
  <si>
    <t>96669950</t>
  </si>
  <si>
    <t xml:space="preserve">Poznámka k položce:_x000d_
Položka bude čerpána v jen případě nutnosti ochrany kabelu a to se souhlasem TDI a investora. _x000d_
</t>
  </si>
  <si>
    <t>15"odhad, ochrana stávajících kabelů</t>
  </si>
  <si>
    <t>55</t>
  </si>
  <si>
    <t>74R0512.1</t>
  </si>
  <si>
    <t>Odkopání stávajících kabelů vč. zpětného zásypu a odvozu přebytečného výkopku</t>
  </si>
  <si>
    <t>1545606322</t>
  </si>
  <si>
    <t>15"odhad</t>
  </si>
  <si>
    <t>56</t>
  </si>
  <si>
    <t>74R0515.1</t>
  </si>
  <si>
    <t>Obetonování chrániček 110 mm, mont+dod</t>
  </si>
  <si>
    <t>-1353719757</t>
  </si>
  <si>
    <t>0,15*15"odhad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</si>
  <si>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</si>
  <si>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</si>
  <si>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</si>
  <si>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VRN7 - Provozní vlivy</t>
  </si>
  <si>
    <t>VRN1</t>
  </si>
  <si>
    <t>Průzkumné, geodetické a projektové práce</t>
  </si>
  <si>
    <t>012203000</t>
  </si>
  <si>
    <t>Geodetické práce při provádění stavby</t>
  </si>
  <si>
    <t>kpl</t>
  </si>
  <si>
    <t>1024</t>
  </si>
  <si>
    <t>785949355</t>
  </si>
  <si>
    <t>013254000</t>
  </si>
  <si>
    <t>Dokumentace skutečného provedení stavby</t>
  </si>
  <si>
    <t>-711620248</t>
  </si>
  <si>
    <t>VRN3</t>
  </si>
  <si>
    <t>Zařízení staveniště</t>
  </si>
  <si>
    <t>030001000</t>
  </si>
  <si>
    <t>Zařízení staveniště dle POV stavby (zřízení, provoz, odstranění)</t>
  </si>
  <si>
    <t>1413223963</t>
  </si>
  <si>
    <t>VRN7</t>
  </si>
  <si>
    <t>Provozní vlivy</t>
  </si>
  <si>
    <t>079002000</t>
  </si>
  <si>
    <t>Ostatní provozní vlivy - Dopravní opatření v průběhu stavby vč. návrhu a jeho projednání s Policií ČR</t>
  </si>
  <si>
    <t>-1145800334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</si>
</sst>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7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22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26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27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28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29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30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30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28</v>
      </c>
      <c r="AL14" s="21"/>
      <c r="AM14" s="21"/>
      <c r="AN14" s="33" t="s">
        <v>30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31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32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33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28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34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35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36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28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34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37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38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39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40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41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42</v>
      </c>
      <c r="E29" s="46"/>
      <c r="F29" s="31" t="s">
        <v>43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ROUND(AV94,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3" customFormat="1" ht="14.4" customHeight="1">
      <c r="A30" s="3"/>
      <c r="B30" s="45"/>
      <c r="C30" s="46"/>
      <c r="D30" s="46"/>
      <c r="E30" s="46"/>
      <c r="F30" s="31" t="s">
        <v>44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ROUND(AW94,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3" customFormat="1" ht="14.4" customHeight="1">
      <c r="A31" s="3"/>
      <c r="B31" s="45"/>
      <c r="C31" s="46"/>
      <c r="D31" s="46"/>
      <c r="E31" s="46"/>
      <c r="F31" s="31" t="s">
        <v>45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3" customFormat="1" ht="14.4" customHeight="1">
      <c r="A32" s="3"/>
      <c r="B32" s="45"/>
      <c r="C32" s="46"/>
      <c r="D32" s="46"/>
      <c r="E32" s="46"/>
      <c r="F32" s="31" t="s">
        <v>46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47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50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1"/>
      <c r="D35" s="52" t="s">
        <v>48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49</v>
      </c>
      <c r="U35" s="53"/>
      <c r="V35" s="53"/>
      <c r="W35" s="53"/>
      <c r="X35" s="55" t="s">
        <v>50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8"/>
      <c r="C49" s="59"/>
      <c r="D49" s="60" t="s">
        <v>51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52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3" t="s">
        <v>53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54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53</v>
      </c>
      <c r="AI60" s="41"/>
      <c r="AJ60" s="41"/>
      <c r="AK60" s="41"/>
      <c r="AL60" s="41"/>
      <c r="AM60" s="63" t="s">
        <v>54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0" t="s">
        <v>55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56</v>
      </c>
      <c r="AI64" s="64"/>
      <c r="AJ64" s="64"/>
      <c r="AK64" s="64"/>
      <c r="AL64" s="64"/>
      <c r="AM64" s="64"/>
      <c r="AN64" s="64"/>
      <c r="AO64" s="64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3" t="s">
        <v>53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54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53</v>
      </c>
      <c r="AI75" s="41"/>
      <c r="AJ75" s="41"/>
      <c r="AK75" s="41"/>
      <c r="AL75" s="41"/>
      <c r="AM75" s="63" t="s">
        <v>54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3"/>
      <c r="BE77" s="37"/>
    </row>
    <row r="81" s="2" customFormat="1" ht="6.96" customHeight="1">
      <c r="A81" s="3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3"/>
      <c r="BE81" s="37"/>
    </row>
    <row r="82" s="2" customFormat="1" ht="24.96" customHeight="1">
      <c r="A82" s="37"/>
      <c r="B82" s="38"/>
      <c r="C82" s="22" t="s">
        <v>57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69"/>
      <c r="C84" s="31" t="s">
        <v>13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P2105/2_rev1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16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Rekonstrukce komunikace ulice Finské domky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20</v>
      </c>
      <c r="D87" s="39"/>
      <c r="E87" s="39"/>
      <c r="F87" s="39"/>
      <c r="G87" s="39"/>
      <c r="H87" s="39"/>
      <c r="I87" s="39"/>
      <c r="J87" s="39"/>
      <c r="K87" s="39"/>
      <c r="L87" s="77" t="str">
        <f>IF(K8="","",K8)</f>
        <v xml:space="preserve">katastrální území Psáry 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22</v>
      </c>
      <c r="AJ87" s="39"/>
      <c r="AK87" s="39"/>
      <c r="AL87" s="39"/>
      <c r="AM87" s="78" t="str">
        <f>IF(AN8= "","",AN8)</f>
        <v>25. 4. 2022</v>
      </c>
      <c r="AN87" s="78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15.15" customHeight="1">
      <c r="A89" s="37"/>
      <c r="B89" s="38"/>
      <c r="C89" s="31" t="s">
        <v>24</v>
      </c>
      <c r="D89" s="39"/>
      <c r="E89" s="39"/>
      <c r="F89" s="39"/>
      <c r="G89" s="39"/>
      <c r="H89" s="39"/>
      <c r="I89" s="39"/>
      <c r="J89" s="39"/>
      <c r="K89" s="39"/>
      <c r="L89" s="70" t="str">
        <f>IF(E11= "","",E11)</f>
        <v>Obec Psáry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31</v>
      </c>
      <c r="AJ89" s="39"/>
      <c r="AK89" s="39"/>
      <c r="AL89" s="39"/>
      <c r="AM89" s="79" t="str">
        <f>IF(E17="","",E17)</f>
        <v>HW PROJEKT s.r.o.</v>
      </c>
      <c r="AN89" s="70"/>
      <c r="AO89" s="70"/>
      <c r="AP89" s="70"/>
      <c r="AQ89" s="39"/>
      <c r="AR89" s="43"/>
      <c r="AS89" s="80" t="s">
        <v>58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7"/>
    </row>
    <row r="90" s="2" customFormat="1" ht="15.15" customHeight="1">
      <c r="A90" s="37"/>
      <c r="B90" s="38"/>
      <c r="C90" s="31" t="s">
        <v>29</v>
      </c>
      <c r="D90" s="39"/>
      <c r="E90" s="39"/>
      <c r="F90" s="39"/>
      <c r="G90" s="39"/>
      <c r="H90" s="39"/>
      <c r="I90" s="39"/>
      <c r="J90" s="39"/>
      <c r="K90" s="39"/>
      <c r="L90" s="70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35</v>
      </c>
      <c r="AJ90" s="39"/>
      <c r="AK90" s="39"/>
      <c r="AL90" s="39"/>
      <c r="AM90" s="79" t="str">
        <f>IF(E20="","",E20)</f>
        <v xml:space="preserve"> </v>
      </c>
      <c r="AN90" s="70"/>
      <c r="AO90" s="70"/>
      <c r="AP90" s="70"/>
      <c r="AQ90" s="39"/>
      <c r="AR90" s="43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7"/>
    </row>
    <row r="92" s="2" customFormat="1" ht="29.28" customHeight="1">
      <c r="A92" s="37"/>
      <c r="B92" s="38"/>
      <c r="C92" s="92" t="s">
        <v>59</v>
      </c>
      <c r="D92" s="93"/>
      <c r="E92" s="93"/>
      <c r="F92" s="93"/>
      <c r="G92" s="93"/>
      <c r="H92" s="94"/>
      <c r="I92" s="95" t="s">
        <v>60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61</v>
      </c>
      <c r="AH92" s="93"/>
      <c r="AI92" s="93"/>
      <c r="AJ92" s="93"/>
      <c r="AK92" s="93"/>
      <c r="AL92" s="93"/>
      <c r="AM92" s="93"/>
      <c r="AN92" s="95" t="s">
        <v>62</v>
      </c>
      <c r="AO92" s="93"/>
      <c r="AP92" s="97"/>
      <c r="AQ92" s="98" t="s">
        <v>63</v>
      </c>
      <c r="AR92" s="43"/>
      <c r="AS92" s="99" t="s">
        <v>64</v>
      </c>
      <c r="AT92" s="100" t="s">
        <v>65</v>
      </c>
      <c r="AU92" s="100" t="s">
        <v>66</v>
      </c>
      <c r="AV92" s="100" t="s">
        <v>67</v>
      </c>
      <c r="AW92" s="100" t="s">
        <v>68</v>
      </c>
      <c r="AX92" s="100" t="s">
        <v>69</v>
      </c>
      <c r="AY92" s="100" t="s">
        <v>70</v>
      </c>
      <c r="AZ92" s="100" t="s">
        <v>71</v>
      </c>
      <c r="BA92" s="100" t="s">
        <v>72</v>
      </c>
      <c r="BB92" s="100" t="s">
        <v>73</v>
      </c>
      <c r="BC92" s="100" t="s">
        <v>74</v>
      </c>
      <c r="BD92" s="101" t="s">
        <v>75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7"/>
    </row>
    <row r="94" s="6" customFormat="1" ht="32.4" customHeight="1">
      <c r="A94" s="6"/>
      <c r="B94" s="105"/>
      <c r="C94" s="106" t="s">
        <v>76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ROUND(SUM(AG95:AG96),2)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ROUND(SUM(AS95:AS96),2)</f>
        <v>0</v>
      </c>
      <c r="AT94" s="113">
        <f>ROUND(SUM(AV94:AW94),2)</f>
        <v>0</v>
      </c>
      <c r="AU94" s="114">
        <f>ROUND(SUM(AU95:AU96),5)</f>
        <v>0</v>
      </c>
      <c r="AV94" s="113">
        <f>ROUND(AZ94*L29,2)</f>
        <v>0</v>
      </c>
      <c r="AW94" s="113">
        <f>ROUND(BA94*L30,2)</f>
        <v>0</v>
      </c>
      <c r="AX94" s="113">
        <f>ROUND(BB94*L29,2)</f>
        <v>0</v>
      </c>
      <c r="AY94" s="113">
        <f>ROUND(BC94*L30,2)</f>
        <v>0</v>
      </c>
      <c r="AZ94" s="113">
        <f>ROUND(SUM(AZ95:AZ96),2)</f>
        <v>0</v>
      </c>
      <c r="BA94" s="113">
        <f>ROUND(SUM(BA95:BA96),2)</f>
        <v>0</v>
      </c>
      <c r="BB94" s="113">
        <f>ROUND(SUM(BB95:BB96),2)</f>
        <v>0</v>
      </c>
      <c r="BC94" s="113">
        <f>ROUND(SUM(BC95:BC96),2)</f>
        <v>0</v>
      </c>
      <c r="BD94" s="115">
        <f>ROUND(SUM(BD95:BD96),2)</f>
        <v>0</v>
      </c>
      <c r="BE94" s="6"/>
      <c r="BS94" s="116" t="s">
        <v>77</v>
      </c>
      <c r="BT94" s="116" t="s">
        <v>78</v>
      </c>
      <c r="BU94" s="117" t="s">
        <v>79</v>
      </c>
      <c r="BV94" s="116" t="s">
        <v>80</v>
      </c>
      <c r="BW94" s="116" t="s">
        <v>5</v>
      </c>
      <c r="BX94" s="116" t="s">
        <v>81</v>
      </c>
      <c r="CL94" s="116" t="s">
        <v>1</v>
      </c>
    </row>
    <row r="95" s="7" customFormat="1" ht="16.5" customHeight="1">
      <c r="A95" s="118" t="s">
        <v>82</v>
      </c>
      <c r="B95" s="119"/>
      <c r="C95" s="120"/>
      <c r="D95" s="121" t="s">
        <v>83</v>
      </c>
      <c r="E95" s="121"/>
      <c r="F95" s="121"/>
      <c r="G95" s="121"/>
      <c r="H95" s="121"/>
      <c r="I95" s="122"/>
      <c r="J95" s="121" t="s">
        <v>84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'SO100 - SO 100 - Komunikace'!J30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85</v>
      </c>
      <c r="AR95" s="125"/>
      <c r="AS95" s="126">
        <v>0</v>
      </c>
      <c r="AT95" s="127">
        <f>ROUND(SUM(AV95:AW95),2)</f>
        <v>0</v>
      </c>
      <c r="AU95" s="128">
        <f>'SO100 - SO 100 - Komunikace'!P125</f>
        <v>0</v>
      </c>
      <c r="AV95" s="127">
        <f>'SO100 - SO 100 - Komunikace'!J33</f>
        <v>0</v>
      </c>
      <c r="AW95" s="127">
        <f>'SO100 - SO 100 - Komunikace'!J34</f>
        <v>0</v>
      </c>
      <c r="AX95" s="127">
        <f>'SO100 - SO 100 - Komunikace'!J35</f>
        <v>0</v>
      </c>
      <c r="AY95" s="127">
        <f>'SO100 - SO 100 - Komunikace'!J36</f>
        <v>0</v>
      </c>
      <c r="AZ95" s="127">
        <f>'SO100 - SO 100 - Komunikace'!F33</f>
        <v>0</v>
      </c>
      <c r="BA95" s="127">
        <f>'SO100 - SO 100 - Komunikace'!F34</f>
        <v>0</v>
      </c>
      <c r="BB95" s="127">
        <f>'SO100 - SO 100 - Komunikace'!F35</f>
        <v>0</v>
      </c>
      <c r="BC95" s="127">
        <f>'SO100 - SO 100 - Komunikace'!F36</f>
        <v>0</v>
      </c>
      <c r="BD95" s="129">
        <f>'SO100 - SO 100 - Komunikace'!F37</f>
        <v>0</v>
      </c>
      <c r="BE95" s="7"/>
      <c r="BT95" s="130" t="s">
        <v>86</v>
      </c>
      <c r="BV95" s="130" t="s">
        <v>80</v>
      </c>
      <c r="BW95" s="130" t="s">
        <v>87</v>
      </c>
      <c r="BX95" s="130" t="s">
        <v>5</v>
      </c>
      <c r="CL95" s="130" t="s">
        <v>1</v>
      </c>
      <c r="CM95" s="130" t="s">
        <v>88</v>
      </c>
    </row>
    <row r="96" s="7" customFormat="1" ht="16.5" customHeight="1">
      <c r="A96" s="118" t="s">
        <v>82</v>
      </c>
      <c r="B96" s="119"/>
      <c r="C96" s="120"/>
      <c r="D96" s="121" t="s">
        <v>89</v>
      </c>
      <c r="E96" s="121"/>
      <c r="F96" s="121"/>
      <c r="G96" s="121"/>
      <c r="H96" s="121"/>
      <c r="I96" s="122"/>
      <c r="J96" s="121" t="s">
        <v>90</v>
      </c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3">
        <f>'VRN - Vedlejší rozpočtové...'!J30</f>
        <v>0</v>
      </c>
      <c r="AH96" s="122"/>
      <c r="AI96" s="122"/>
      <c r="AJ96" s="122"/>
      <c r="AK96" s="122"/>
      <c r="AL96" s="122"/>
      <c r="AM96" s="122"/>
      <c r="AN96" s="123">
        <f>SUM(AG96,AT96)</f>
        <v>0</v>
      </c>
      <c r="AO96" s="122"/>
      <c r="AP96" s="122"/>
      <c r="AQ96" s="124" t="s">
        <v>85</v>
      </c>
      <c r="AR96" s="125"/>
      <c r="AS96" s="131">
        <v>0</v>
      </c>
      <c r="AT96" s="132">
        <f>ROUND(SUM(AV96:AW96),2)</f>
        <v>0</v>
      </c>
      <c r="AU96" s="133">
        <f>'VRN - Vedlejší rozpočtové...'!P120</f>
        <v>0</v>
      </c>
      <c r="AV96" s="132">
        <f>'VRN - Vedlejší rozpočtové...'!J33</f>
        <v>0</v>
      </c>
      <c r="AW96" s="132">
        <f>'VRN - Vedlejší rozpočtové...'!J34</f>
        <v>0</v>
      </c>
      <c r="AX96" s="132">
        <f>'VRN - Vedlejší rozpočtové...'!J35</f>
        <v>0</v>
      </c>
      <c r="AY96" s="132">
        <f>'VRN - Vedlejší rozpočtové...'!J36</f>
        <v>0</v>
      </c>
      <c r="AZ96" s="132">
        <f>'VRN - Vedlejší rozpočtové...'!F33</f>
        <v>0</v>
      </c>
      <c r="BA96" s="132">
        <f>'VRN - Vedlejší rozpočtové...'!F34</f>
        <v>0</v>
      </c>
      <c r="BB96" s="132">
        <f>'VRN - Vedlejší rozpočtové...'!F35</f>
        <v>0</v>
      </c>
      <c r="BC96" s="132">
        <f>'VRN - Vedlejší rozpočtové...'!F36</f>
        <v>0</v>
      </c>
      <c r="BD96" s="134">
        <f>'VRN - Vedlejší rozpočtové...'!F37</f>
        <v>0</v>
      </c>
      <c r="BE96" s="7"/>
      <c r="BT96" s="130" t="s">
        <v>86</v>
      </c>
      <c r="BV96" s="130" t="s">
        <v>80</v>
      </c>
      <c r="BW96" s="130" t="s">
        <v>91</v>
      </c>
      <c r="BX96" s="130" t="s">
        <v>5</v>
      </c>
      <c r="CL96" s="130" t="s">
        <v>1</v>
      </c>
      <c r="CM96" s="130" t="s">
        <v>88</v>
      </c>
    </row>
    <row r="97" s="2" customFormat="1" ht="30" customHeight="1">
      <c r="A97" s="37"/>
      <c r="B97" s="38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43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="2" customFormat="1" ht="6.96" customHeight="1">
      <c r="A98" s="37"/>
      <c r="B98" s="65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43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</sheetData>
  <sheetProtection sheet="1" formatColumns="0" formatRows="0" objects="1" scenarios="1" spinCount="100000" saltValue="3syuk2veI72Pz2O3zhGwIAiUnm0UsIT3Wn5j7dKUO/iSkAFtZAOf4veppVBXOwQrlN/NqusTH3d8ifguY10GQQ==" hashValue="7KqYHoyDH4rxtAKW2rMO+B7ereYtREJQ9wYuiwCKOLZZX+R6pUPqpclFkgTJ2qNWFp5AF7pm3Zi5UDGQMDmipA==" algorithmName="SHA-512" password="CC35"/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SO100 - SO 100 - Komunikace'!C2" display="/"/>
    <hyperlink ref="A96" location="'VRN - Vedlejší rozpočtové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87</v>
      </c>
    </row>
    <row r="3" hidden="1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88</v>
      </c>
    </row>
    <row r="4" hidden="1" s="1" customFormat="1" ht="24.96" customHeight="1">
      <c r="B4" s="19"/>
      <c r="D4" s="137" t="s">
        <v>92</v>
      </c>
      <c r="L4" s="19"/>
      <c r="M4" s="138" t="s">
        <v>10</v>
      </c>
      <c r="AT4" s="16" t="s">
        <v>4</v>
      </c>
    </row>
    <row r="5" hidden="1" s="1" customFormat="1" ht="6.96" customHeight="1">
      <c r="B5" s="19"/>
      <c r="L5" s="19"/>
    </row>
    <row r="6" hidden="1" s="1" customFormat="1" ht="12" customHeight="1">
      <c r="B6" s="19"/>
      <c r="D6" s="139" t="s">
        <v>16</v>
      </c>
      <c r="L6" s="19"/>
    </row>
    <row r="7" hidden="1" s="1" customFormat="1" ht="16.5" customHeight="1">
      <c r="B7" s="19"/>
      <c r="E7" s="140" t="str">
        <f>'Rekapitulace stavby'!K6</f>
        <v>Rekonstrukce komunikace ulice Finské domky</v>
      </c>
      <c r="F7" s="139"/>
      <c r="G7" s="139"/>
      <c r="H7" s="139"/>
      <c r="L7" s="19"/>
    </row>
    <row r="8" hidden="1" s="2" customFormat="1" ht="12" customHeight="1">
      <c r="A8" s="37"/>
      <c r="B8" s="43"/>
      <c r="C8" s="37"/>
      <c r="D8" s="139" t="s">
        <v>93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hidden="1" s="2" customFormat="1" ht="16.5" customHeight="1">
      <c r="A9" s="37"/>
      <c r="B9" s="43"/>
      <c r="C9" s="37"/>
      <c r="D9" s="37"/>
      <c r="E9" s="141" t="s">
        <v>94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hidden="1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hidden="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hidden="1" s="2" customFormat="1" ht="12" customHeight="1">
      <c r="A12" s="37"/>
      <c r="B12" s="43"/>
      <c r="C12" s="37"/>
      <c r="D12" s="139" t="s">
        <v>20</v>
      </c>
      <c r="E12" s="37"/>
      <c r="F12" s="142" t="s">
        <v>21</v>
      </c>
      <c r="G12" s="37"/>
      <c r="H12" s="37"/>
      <c r="I12" s="139" t="s">
        <v>22</v>
      </c>
      <c r="J12" s="143" t="str">
        <f>'Rekapitulace stavby'!AN8</f>
        <v>25. 4. 2022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hidden="1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hidden="1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hidden="1" s="2" customFormat="1" ht="18" customHeight="1">
      <c r="A15" s="37"/>
      <c r="B15" s="43"/>
      <c r="C15" s="37"/>
      <c r="D15" s="37"/>
      <c r="E15" s="142" t="s">
        <v>27</v>
      </c>
      <c r="F15" s="37"/>
      <c r="G15" s="37"/>
      <c r="H15" s="37"/>
      <c r="I15" s="139" t="s">
        <v>28</v>
      </c>
      <c r="J15" s="142" t="s">
        <v>1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hidden="1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hidden="1" s="2" customFormat="1" ht="12" customHeight="1">
      <c r="A17" s="37"/>
      <c r="B17" s="43"/>
      <c r="C17" s="37"/>
      <c r="D17" s="139" t="s">
        <v>29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hidden="1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hidden="1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hidden="1" s="2" customFormat="1" ht="12" customHeight="1">
      <c r="A20" s="37"/>
      <c r="B20" s="43"/>
      <c r="C20" s="37"/>
      <c r="D20" s="139" t="s">
        <v>31</v>
      </c>
      <c r="E20" s="37"/>
      <c r="F20" s="37"/>
      <c r="G20" s="37"/>
      <c r="H20" s="37"/>
      <c r="I20" s="139" t="s">
        <v>25</v>
      </c>
      <c r="J20" s="142" t="s">
        <v>32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hidden="1" s="2" customFormat="1" ht="18" customHeight="1">
      <c r="A21" s="37"/>
      <c r="B21" s="43"/>
      <c r="C21" s="37"/>
      <c r="D21" s="37"/>
      <c r="E21" s="142" t="s">
        <v>33</v>
      </c>
      <c r="F21" s="37"/>
      <c r="G21" s="37"/>
      <c r="H21" s="37"/>
      <c r="I21" s="139" t="s">
        <v>28</v>
      </c>
      <c r="J21" s="142" t="s">
        <v>1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hidden="1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hidden="1" s="2" customFormat="1" ht="12" customHeight="1">
      <c r="A23" s="37"/>
      <c r="B23" s="43"/>
      <c r="C23" s="37"/>
      <c r="D23" s="139" t="s">
        <v>35</v>
      </c>
      <c r="E23" s="37"/>
      <c r="F23" s="37"/>
      <c r="G23" s="37"/>
      <c r="H23" s="37"/>
      <c r="I23" s="139" t="s">
        <v>25</v>
      </c>
      <c r="J23" s="142" t="str">
        <f>IF('Rekapitulace stavby'!AN19="","",'Rekapitulace stavby'!AN19)</f>
        <v/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hidden="1" s="2" customFormat="1" ht="18" customHeight="1">
      <c r="A24" s="37"/>
      <c r="B24" s="43"/>
      <c r="C24" s="37"/>
      <c r="D24" s="37"/>
      <c r="E24" s="142" t="str">
        <f>IF('Rekapitulace stavby'!E20="","",'Rekapitulace stavby'!E20)</f>
        <v xml:space="preserve"> </v>
      </c>
      <c r="F24" s="37"/>
      <c r="G24" s="37"/>
      <c r="H24" s="37"/>
      <c r="I24" s="139" t="s">
        <v>28</v>
      </c>
      <c r="J24" s="142" t="str">
        <f>IF('Rekapitulace stavby'!AN20="","",'Rekapitulace stavby'!AN20)</f>
        <v/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hidden="1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hidden="1" s="2" customFormat="1" ht="12" customHeight="1">
      <c r="A26" s="37"/>
      <c r="B26" s="43"/>
      <c r="C26" s="37"/>
      <c r="D26" s="139" t="s">
        <v>37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hidden="1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hidden="1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hidden="1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hidden="1" s="2" customFormat="1" ht="25.44" customHeight="1">
      <c r="A30" s="37"/>
      <c r="B30" s="43"/>
      <c r="C30" s="37"/>
      <c r="D30" s="149" t="s">
        <v>38</v>
      </c>
      <c r="E30" s="37"/>
      <c r="F30" s="37"/>
      <c r="G30" s="37"/>
      <c r="H30" s="37"/>
      <c r="I30" s="37"/>
      <c r="J30" s="150">
        <f>ROUND(J125,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hidden="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hidden="1" s="2" customFormat="1" ht="14.4" customHeight="1">
      <c r="A32" s="37"/>
      <c r="B32" s="43"/>
      <c r="C32" s="37"/>
      <c r="D32" s="37"/>
      <c r="E32" s="37"/>
      <c r="F32" s="151" t="s">
        <v>40</v>
      </c>
      <c r="G32" s="37"/>
      <c r="H32" s="37"/>
      <c r="I32" s="151" t="s">
        <v>39</v>
      </c>
      <c r="J32" s="151" t="s">
        <v>41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hidden="1" s="2" customFormat="1" ht="14.4" customHeight="1">
      <c r="A33" s="37"/>
      <c r="B33" s="43"/>
      <c r="C33" s="37"/>
      <c r="D33" s="152" t="s">
        <v>42</v>
      </c>
      <c r="E33" s="139" t="s">
        <v>43</v>
      </c>
      <c r="F33" s="153">
        <f>ROUND((SUM(BE125:BE265)),  2)</f>
        <v>0</v>
      </c>
      <c r="G33" s="37"/>
      <c r="H33" s="37"/>
      <c r="I33" s="154">
        <v>0.20999999999999999</v>
      </c>
      <c r="J33" s="153">
        <f>ROUND(((SUM(BE125:BE265))*I33),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hidden="1" s="2" customFormat="1" ht="14.4" customHeight="1">
      <c r="A34" s="37"/>
      <c r="B34" s="43"/>
      <c r="C34" s="37"/>
      <c r="D34" s="37"/>
      <c r="E34" s="139" t="s">
        <v>44</v>
      </c>
      <c r="F34" s="153">
        <f>ROUND((SUM(BF125:BF265)),  2)</f>
        <v>0</v>
      </c>
      <c r="G34" s="37"/>
      <c r="H34" s="37"/>
      <c r="I34" s="154">
        <v>0.14999999999999999</v>
      </c>
      <c r="J34" s="153">
        <f>ROUND(((SUM(BF125:BF265))*I34),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45</v>
      </c>
      <c r="F35" s="153">
        <f>ROUND((SUM(BG125:BG265)),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46</v>
      </c>
      <c r="F36" s="153">
        <f>ROUND((SUM(BH125:BH265)),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47</v>
      </c>
      <c r="F37" s="153">
        <f>ROUND((SUM(BI125:BI265)),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25.44" customHeight="1">
      <c r="A39" s="37"/>
      <c r="B39" s="43"/>
      <c r="C39" s="155"/>
      <c r="D39" s="156" t="s">
        <v>48</v>
      </c>
      <c r="E39" s="157"/>
      <c r="F39" s="157"/>
      <c r="G39" s="158" t="s">
        <v>49</v>
      </c>
      <c r="H39" s="159" t="s">
        <v>50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hidden="1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hidden="1" s="1" customFormat="1" ht="14.4" customHeight="1">
      <c r="B41" s="19"/>
      <c r="L41" s="19"/>
    </row>
    <row r="42" hidden="1" s="1" customFormat="1" ht="14.4" customHeight="1">
      <c r="B42" s="19"/>
      <c r="L42" s="19"/>
    </row>
    <row r="43" hidden="1" s="1" customFormat="1" ht="14.4" customHeight="1">
      <c r="B43" s="19"/>
      <c r="L43" s="19"/>
    </row>
    <row r="44" hidden="1" s="1" customFormat="1" ht="14.4" customHeight="1">
      <c r="B44" s="19"/>
      <c r="L44" s="19"/>
    </row>
    <row r="45" hidden="1" s="1" customFormat="1" ht="14.4" customHeight="1">
      <c r="B45" s="19"/>
      <c r="L45" s="19"/>
    </row>
    <row r="46" hidden="1" s="1" customFormat="1" ht="14.4" customHeight="1">
      <c r="B46" s="19"/>
      <c r="L46" s="19"/>
    </row>
    <row r="47" hidden="1" s="1" customFormat="1" ht="14.4" customHeight="1">
      <c r="B47" s="19"/>
      <c r="L47" s="19"/>
    </row>
    <row r="48" hidden="1" s="1" customFormat="1" ht="14.4" customHeight="1">
      <c r="B48" s="19"/>
      <c r="L48" s="19"/>
    </row>
    <row r="49" hidden="1" s="1" customFormat="1" ht="14.4" customHeight="1">
      <c r="B49" s="19"/>
      <c r="L49" s="19"/>
    </row>
    <row r="50" hidden="1" s="2" customFormat="1" ht="14.4" customHeight="1">
      <c r="B50" s="62"/>
      <c r="D50" s="162" t="s">
        <v>51</v>
      </c>
      <c r="E50" s="163"/>
      <c r="F50" s="163"/>
      <c r="G50" s="162" t="s">
        <v>52</v>
      </c>
      <c r="H50" s="163"/>
      <c r="I50" s="163"/>
      <c r="J50" s="163"/>
      <c r="K50" s="163"/>
      <c r="L50" s="62"/>
    </row>
    <row r="51" hidden="1">
      <c r="B51" s="19"/>
      <c r="L51" s="19"/>
    </row>
    <row r="52" hidden="1">
      <c r="B52" s="19"/>
      <c r="L52" s="19"/>
    </row>
    <row r="53" hidden="1">
      <c r="B53" s="19"/>
      <c r="L53" s="19"/>
    </row>
    <row r="54" hidden="1">
      <c r="B54" s="19"/>
      <c r="L54" s="19"/>
    </row>
    <row r="55" hidden="1">
      <c r="B55" s="19"/>
      <c r="L55" s="19"/>
    </row>
    <row r="56" hidden="1">
      <c r="B56" s="19"/>
      <c r="L56" s="19"/>
    </row>
    <row r="57" hidden="1">
      <c r="B57" s="19"/>
      <c r="L57" s="19"/>
    </row>
    <row r="58" hidden="1">
      <c r="B58" s="19"/>
      <c r="L58" s="19"/>
    </row>
    <row r="59" hidden="1">
      <c r="B59" s="19"/>
      <c r="L59" s="19"/>
    </row>
    <row r="60" hidden="1">
      <c r="B60" s="19"/>
      <c r="L60" s="19"/>
    </row>
    <row r="61" hidden="1" s="2" customFormat="1">
      <c r="A61" s="37"/>
      <c r="B61" s="43"/>
      <c r="C61" s="37"/>
      <c r="D61" s="164" t="s">
        <v>53</v>
      </c>
      <c r="E61" s="165"/>
      <c r="F61" s="166" t="s">
        <v>54</v>
      </c>
      <c r="G61" s="164" t="s">
        <v>53</v>
      </c>
      <c r="H61" s="165"/>
      <c r="I61" s="165"/>
      <c r="J61" s="167" t="s">
        <v>54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hidden="1">
      <c r="B62" s="19"/>
      <c r="L62" s="19"/>
    </row>
    <row r="63" hidden="1">
      <c r="B63" s="19"/>
      <c r="L63" s="19"/>
    </row>
    <row r="64" hidden="1">
      <c r="B64" s="19"/>
      <c r="L64" s="19"/>
    </row>
    <row r="65" hidden="1" s="2" customFormat="1">
      <c r="A65" s="37"/>
      <c r="B65" s="43"/>
      <c r="C65" s="37"/>
      <c r="D65" s="162" t="s">
        <v>55</v>
      </c>
      <c r="E65" s="168"/>
      <c r="F65" s="168"/>
      <c r="G65" s="162" t="s">
        <v>56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 hidden="1">
      <c r="B66" s="19"/>
      <c r="L66" s="19"/>
    </row>
    <row r="67" hidden="1">
      <c r="B67" s="19"/>
      <c r="L67" s="19"/>
    </row>
    <row r="68" hidden="1">
      <c r="B68" s="19"/>
      <c r="L68" s="19"/>
    </row>
    <row r="69" hidden="1">
      <c r="B69" s="19"/>
      <c r="L69" s="19"/>
    </row>
    <row r="70" hidden="1">
      <c r="B70" s="19"/>
      <c r="L70" s="19"/>
    </row>
    <row r="71" hidden="1">
      <c r="B71" s="19"/>
      <c r="L71" s="19"/>
    </row>
    <row r="72" hidden="1">
      <c r="B72" s="19"/>
      <c r="L72" s="19"/>
    </row>
    <row r="73" hidden="1">
      <c r="B73" s="19"/>
      <c r="L73" s="19"/>
    </row>
    <row r="74" hidden="1">
      <c r="B74" s="19"/>
      <c r="L74" s="19"/>
    </row>
    <row r="75" hidden="1">
      <c r="B75" s="19"/>
      <c r="L75" s="19"/>
    </row>
    <row r="76" hidden="1" s="2" customFormat="1">
      <c r="A76" s="37"/>
      <c r="B76" s="43"/>
      <c r="C76" s="37"/>
      <c r="D76" s="164" t="s">
        <v>53</v>
      </c>
      <c r="E76" s="165"/>
      <c r="F76" s="166" t="s">
        <v>54</v>
      </c>
      <c r="G76" s="164" t="s">
        <v>53</v>
      </c>
      <c r="H76" s="165"/>
      <c r="I76" s="165"/>
      <c r="J76" s="167" t="s">
        <v>54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hidden="1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hidden="1"/>
    <row r="79" hidden="1"/>
    <row r="80" hidden="1"/>
    <row r="81" hidden="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hidden="1" s="2" customFormat="1" ht="24.96" customHeight="1">
      <c r="A82" s="37"/>
      <c r="B82" s="38"/>
      <c r="C82" s="22" t="s">
        <v>95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hidden="1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hidden="1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hidden="1" s="2" customFormat="1" ht="16.5" customHeight="1">
      <c r="A85" s="37"/>
      <c r="B85" s="38"/>
      <c r="C85" s="39"/>
      <c r="D85" s="39"/>
      <c r="E85" s="173" t="str">
        <f>E7</f>
        <v>Rekonstrukce komunikace ulice Finské domky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hidden="1" s="2" customFormat="1" ht="12" customHeight="1">
      <c r="A86" s="37"/>
      <c r="B86" s="38"/>
      <c r="C86" s="31" t="s">
        <v>93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hidden="1" s="2" customFormat="1" ht="16.5" customHeight="1">
      <c r="A87" s="37"/>
      <c r="B87" s="38"/>
      <c r="C87" s="39"/>
      <c r="D87" s="39"/>
      <c r="E87" s="75" t="str">
        <f>E9</f>
        <v>SO100 - SO 100 - Komunikace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hidden="1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hidden="1" s="2" customFormat="1" ht="12" customHeight="1">
      <c r="A89" s="37"/>
      <c r="B89" s="38"/>
      <c r="C89" s="31" t="s">
        <v>20</v>
      </c>
      <c r="D89" s="39"/>
      <c r="E89" s="39"/>
      <c r="F89" s="26" t="str">
        <f>F12</f>
        <v xml:space="preserve">katastrální území Psáry </v>
      </c>
      <c r="G89" s="39"/>
      <c r="H89" s="39"/>
      <c r="I89" s="31" t="s">
        <v>22</v>
      </c>
      <c r="J89" s="78" t="str">
        <f>IF(J12="","",J12)</f>
        <v>25. 4. 2022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hidden="1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hidden="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>Obec Psáry</v>
      </c>
      <c r="G91" s="39"/>
      <c r="H91" s="39"/>
      <c r="I91" s="31" t="s">
        <v>31</v>
      </c>
      <c r="J91" s="35" t="str">
        <f>E21</f>
        <v>HW PROJEKT s.r.o.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hidden="1" s="2" customFormat="1" ht="15.15" customHeight="1">
      <c r="A92" s="37"/>
      <c r="B92" s="38"/>
      <c r="C92" s="31" t="s">
        <v>29</v>
      </c>
      <c r="D92" s="39"/>
      <c r="E92" s="39"/>
      <c r="F92" s="26" t="str">
        <f>IF(E18="","",E18)</f>
        <v>Vyplň údaj</v>
      </c>
      <c r="G92" s="39"/>
      <c r="H92" s="39"/>
      <c r="I92" s="31" t="s">
        <v>35</v>
      </c>
      <c r="J92" s="35" t="str">
        <f>E24</f>
        <v xml:space="preserve"> 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hidden="1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hidden="1" s="2" customFormat="1" ht="29.28" customHeight="1">
      <c r="A94" s="37"/>
      <c r="B94" s="38"/>
      <c r="C94" s="174" t="s">
        <v>96</v>
      </c>
      <c r="D94" s="175"/>
      <c r="E94" s="175"/>
      <c r="F94" s="175"/>
      <c r="G94" s="175"/>
      <c r="H94" s="175"/>
      <c r="I94" s="175"/>
      <c r="J94" s="176" t="s">
        <v>97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hidden="1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hidden="1" s="2" customFormat="1" ht="22.8" customHeight="1">
      <c r="A96" s="37"/>
      <c r="B96" s="38"/>
      <c r="C96" s="177" t="s">
        <v>98</v>
      </c>
      <c r="D96" s="39"/>
      <c r="E96" s="39"/>
      <c r="F96" s="39"/>
      <c r="G96" s="39"/>
      <c r="H96" s="39"/>
      <c r="I96" s="39"/>
      <c r="J96" s="109">
        <f>J125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99</v>
      </c>
    </row>
    <row r="97" hidden="1" s="9" customFormat="1" ht="24.96" customHeight="1">
      <c r="A97" s="9"/>
      <c r="B97" s="178"/>
      <c r="C97" s="179"/>
      <c r="D97" s="180" t="s">
        <v>100</v>
      </c>
      <c r="E97" s="181"/>
      <c r="F97" s="181"/>
      <c r="G97" s="181"/>
      <c r="H97" s="181"/>
      <c r="I97" s="181"/>
      <c r="J97" s="182">
        <f>J126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84"/>
      <c r="C98" s="185"/>
      <c r="D98" s="186" t="s">
        <v>101</v>
      </c>
      <c r="E98" s="187"/>
      <c r="F98" s="187"/>
      <c r="G98" s="187"/>
      <c r="H98" s="187"/>
      <c r="I98" s="187"/>
      <c r="J98" s="188">
        <f>J127</f>
        <v>0</v>
      </c>
      <c r="K98" s="185"/>
      <c r="L98" s="18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84"/>
      <c r="C99" s="185"/>
      <c r="D99" s="186" t="s">
        <v>102</v>
      </c>
      <c r="E99" s="187"/>
      <c r="F99" s="187"/>
      <c r="G99" s="187"/>
      <c r="H99" s="187"/>
      <c r="I99" s="187"/>
      <c r="J99" s="188">
        <f>J167</f>
        <v>0</v>
      </c>
      <c r="K99" s="185"/>
      <c r="L99" s="18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84"/>
      <c r="C100" s="185"/>
      <c r="D100" s="186" t="s">
        <v>103</v>
      </c>
      <c r="E100" s="187"/>
      <c r="F100" s="187"/>
      <c r="G100" s="187"/>
      <c r="H100" s="187"/>
      <c r="I100" s="187"/>
      <c r="J100" s="188">
        <f>J174</f>
        <v>0</v>
      </c>
      <c r="K100" s="185"/>
      <c r="L100" s="18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84"/>
      <c r="C101" s="185"/>
      <c r="D101" s="186" t="s">
        <v>104</v>
      </c>
      <c r="E101" s="187"/>
      <c r="F101" s="187"/>
      <c r="G101" s="187"/>
      <c r="H101" s="187"/>
      <c r="I101" s="187"/>
      <c r="J101" s="188">
        <f>J220</f>
        <v>0</v>
      </c>
      <c r="K101" s="185"/>
      <c r="L101" s="18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84"/>
      <c r="C102" s="185"/>
      <c r="D102" s="186" t="s">
        <v>105</v>
      </c>
      <c r="E102" s="187"/>
      <c r="F102" s="187"/>
      <c r="G102" s="187"/>
      <c r="H102" s="187"/>
      <c r="I102" s="187"/>
      <c r="J102" s="188">
        <f>J243</f>
        <v>0</v>
      </c>
      <c r="K102" s="185"/>
      <c r="L102" s="18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84"/>
      <c r="C103" s="185"/>
      <c r="D103" s="186" t="s">
        <v>106</v>
      </c>
      <c r="E103" s="187"/>
      <c r="F103" s="187"/>
      <c r="G103" s="187"/>
      <c r="H103" s="187"/>
      <c r="I103" s="187"/>
      <c r="J103" s="188">
        <f>J253</f>
        <v>0</v>
      </c>
      <c r="K103" s="185"/>
      <c r="L103" s="18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9" customFormat="1" ht="24.96" customHeight="1">
      <c r="A104" s="9"/>
      <c r="B104" s="178"/>
      <c r="C104" s="179"/>
      <c r="D104" s="180" t="s">
        <v>107</v>
      </c>
      <c r="E104" s="181"/>
      <c r="F104" s="181"/>
      <c r="G104" s="181"/>
      <c r="H104" s="181"/>
      <c r="I104" s="181"/>
      <c r="J104" s="182">
        <f>J255</f>
        <v>0</v>
      </c>
      <c r="K104" s="179"/>
      <c r="L104" s="183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hidden="1" s="10" customFormat="1" ht="19.92" customHeight="1">
      <c r="A105" s="10"/>
      <c r="B105" s="184"/>
      <c r="C105" s="185"/>
      <c r="D105" s="186" t="s">
        <v>108</v>
      </c>
      <c r="E105" s="187"/>
      <c r="F105" s="187"/>
      <c r="G105" s="187"/>
      <c r="H105" s="187"/>
      <c r="I105" s="187"/>
      <c r="J105" s="188">
        <f>J256</f>
        <v>0</v>
      </c>
      <c r="K105" s="185"/>
      <c r="L105" s="189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2" customFormat="1" ht="21.84" customHeight="1">
      <c r="A106" s="37"/>
      <c r="B106" s="38"/>
      <c r="C106" s="39"/>
      <c r="D106" s="39"/>
      <c r="E106" s="39"/>
      <c r="F106" s="39"/>
      <c r="G106" s="39"/>
      <c r="H106" s="39"/>
      <c r="I106" s="39"/>
      <c r="J106" s="39"/>
      <c r="K106" s="39"/>
      <c r="L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hidden="1" s="2" customFormat="1" ht="6.96" customHeight="1">
      <c r="A107" s="37"/>
      <c r="B107" s="65"/>
      <c r="C107" s="66"/>
      <c r="D107" s="66"/>
      <c r="E107" s="66"/>
      <c r="F107" s="66"/>
      <c r="G107" s="66"/>
      <c r="H107" s="66"/>
      <c r="I107" s="66"/>
      <c r="J107" s="66"/>
      <c r="K107" s="66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hidden="1"/>
    <row r="109" hidden="1"/>
    <row r="110" hidden="1"/>
    <row r="111" s="2" customFormat="1" ht="6.96" customHeight="1">
      <c r="A111" s="37"/>
      <c r="B111" s="67"/>
      <c r="C111" s="68"/>
      <c r="D111" s="68"/>
      <c r="E111" s="68"/>
      <c r="F111" s="68"/>
      <c r="G111" s="68"/>
      <c r="H111" s="68"/>
      <c r="I111" s="68"/>
      <c r="J111" s="68"/>
      <c r="K111" s="68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24.96" customHeight="1">
      <c r="A112" s="37"/>
      <c r="B112" s="38"/>
      <c r="C112" s="22" t="s">
        <v>109</v>
      </c>
      <c r="D112" s="39"/>
      <c r="E112" s="39"/>
      <c r="F112" s="39"/>
      <c r="G112" s="39"/>
      <c r="H112" s="39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9"/>
      <c r="D113" s="39"/>
      <c r="E113" s="39"/>
      <c r="F113" s="39"/>
      <c r="G113" s="39"/>
      <c r="H113" s="39"/>
      <c r="I113" s="39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16</v>
      </c>
      <c r="D114" s="39"/>
      <c r="E114" s="39"/>
      <c r="F114" s="39"/>
      <c r="G114" s="39"/>
      <c r="H114" s="39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6.5" customHeight="1">
      <c r="A115" s="37"/>
      <c r="B115" s="38"/>
      <c r="C115" s="39"/>
      <c r="D115" s="39"/>
      <c r="E115" s="173" t="str">
        <f>E7</f>
        <v>Rekonstrukce komunikace ulice Finské domky</v>
      </c>
      <c r="F115" s="31"/>
      <c r="G115" s="31"/>
      <c r="H115" s="31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93</v>
      </c>
      <c r="D116" s="39"/>
      <c r="E116" s="39"/>
      <c r="F116" s="39"/>
      <c r="G116" s="39"/>
      <c r="H116" s="39"/>
      <c r="I116" s="39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6.5" customHeight="1">
      <c r="A117" s="37"/>
      <c r="B117" s="38"/>
      <c r="C117" s="39"/>
      <c r="D117" s="39"/>
      <c r="E117" s="75" t="str">
        <f>E9</f>
        <v>SO100 - SO 100 - Komunikace</v>
      </c>
      <c r="F117" s="39"/>
      <c r="G117" s="39"/>
      <c r="H117" s="39"/>
      <c r="I117" s="39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2" customHeight="1">
      <c r="A119" s="37"/>
      <c r="B119" s="38"/>
      <c r="C119" s="31" t="s">
        <v>20</v>
      </c>
      <c r="D119" s="39"/>
      <c r="E119" s="39"/>
      <c r="F119" s="26" t="str">
        <f>F12</f>
        <v xml:space="preserve">katastrální území Psáry </v>
      </c>
      <c r="G119" s="39"/>
      <c r="H119" s="39"/>
      <c r="I119" s="31" t="s">
        <v>22</v>
      </c>
      <c r="J119" s="78" t="str">
        <f>IF(J12="","",J12)</f>
        <v>25. 4. 2022</v>
      </c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6.96" customHeight="1">
      <c r="A120" s="37"/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5.15" customHeight="1">
      <c r="A121" s="37"/>
      <c r="B121" s="38"/>
      <c r="C121" s="31" t="s">
        <v>24</v>
      </c>
      <c r="D121" s="39"/>
      <c r="E121" s="39"/>
      <c r="F121" s="26" t="str">
        <f>E15</f>
        <v>Obec Psáry</v>
      </c>
      <c r="G121" s="39"/>
      <c r="H121" s="39"/>
      <c r="I121" s="31" t="s">
        <v>31</v>
      </c>
      <c r="J121" s="35" t="str">
        <f>E21</f>
        <v>HW PROJEKT s.r.o.</v>
      </c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5.15" customHeight="1">
      <c r="A122" s="37"/>
      <c r="B122" s="38"/>
      <c r="C122" s="31" t="s">
        <v>29</v>
      </c>
      <c r="D122" s="39"/>
      <c r="E122" s="39"/>
      <c r="F122" s="26" t="str">
        <f>IF(E18="","",E18)</f>
        <v>Vyplň údaj</v>
      </c>
      <c r="G122" s="39"/>
      <c r="H122" s="39"/>
      <c r="I122" s="31" t="s">
        <v>35</v>
      </c>
      <c r="J122" s="35" t="str">
        <f>E24</f>
        <v xml:space="preserve"> </v>
      </c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0.32" customHeight="1">
      <c r="A123" s="37"/>
      <c r="B123" s="38"/>
      <c r="C123" s="39"/>
      <c r="D123" s="39"/>
      <c r="E123" s="39"/>
      <c r="F123" s="39"/>
      <c r="G123" s="39"/>
      <c r="H123" s="39"/>
      <c r="I123" s="39"/>
      <c r="J123" s="39"/>
      <c r="K123" s="39"/>
      <c r="L123" s="62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11" customFormat="1" ht="29.28" customHeight="1">
      <c r="A124" s="190"/>
      <c r="B124" s="191"/>
      <c r="C124" s="192" t="s">
        <v>110</v>
      </c>
      <c r="D124" s="193" t="s">
        <v>63</v>
      </c>
      <c r="E124" s="193" t="s">
        <v>59</v>
      </c>
      <c r="F124" s="193" t="s">
        <v>60</v>
      </c>
      <c r="G124" s="193" t="s">
        <v>111</v>
      </c>
      <c r="H124" s="193" t="s">
        <v>112</v>
      </c>
      <c r="I124" s="193" t="s">
        <v>113</v>
      </c>
      <c r="J124" s="194" t="s">
        <v>97</v>
      </c>
      <c r="K124" s="195" t="s">
        <v>114</v>
      </c>
      <c r="L124" s="196"/>
      <c r="M124" s="99" t="s">
        <v>1</v>
      </c>
      <c r="N124" s="100" t="s">
        <v>42</v>
      </c>
      <c r="O124" s="100" t="s">
        <v>115</v>
      </c>
      <c r="P124" s="100" t="s">
        <v>116</v>
      </c>
      <c r="Q124" s="100" t="s">
        <v>117</v>
      </c>
      <c r="R124" s="100" t="s">
        <v>118</v>
      </c>
      <c r="S124" s="100" t="s">
        <v>119</v>
      </c>
      <c r="T124" s="101" t="s">
        <v>120</v>
      </c>
      <c r="U124" s="190"/>
      <c r="V124" s="190"/>
      <c r="W124" s="190"/>
      <c r="X124" s="190"/>
      <c r="Y124" s="190"/>
      <c r="Z124" s="190"/>
      <c r="AA124" s="190"/>
      <c r="AB124" s="190"/>
      <c r="AC124" s="190"/>
      <c r="AD124" s="190"/>
      <c r="AE124" s="190"/>
    </row>
    <row r="125" s="2" customFormat="1" ht="22.8" customHeight="1">
      <c r="A125" s="37"/>
      <c r="B125" s="38"/>
      <c r="C125" s="106" t="s">
        <v>121</v>
      </c>
      <c r="D125" s="39"/>
      <c r="E125" s="39"/>
      <c r="F125" s="39"/>
      <c r="G125" s="39"/>
      <c r="H125" s="39"/>
      <c r="I125" s="39"/>
      <c r="J125" s="197">
        <f>BK125</f>
        <v>0</v>
      </c>
      <c r="K125" s="39"/>
      <c r="L125" s="43"/>
      <c r="M125" s="102"/>
      <c r="N125" s="198"/>
      <c r="O125" s="103"/>
      <c r="P125" s="199">
        <f>P126+P255</f>
        <v>0</v>
      </c>
      <c r="Q125" s="103"/>
      <c r="R125" s="199">
        <f>R126+R255</f>
        <v>208.23983000000001</v>
      </c>
      <c r="S125" s="103"/>
      <c r="T125" s="200">
        <f>T126+T255</f>
        <v>172.55000000000001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T125" s="16" t="s">
        <v>77</v>
      </c>
      <c r="AU125" s="16" t="s">
        <v>99</v>
      </c>
      <c r="BK125" s="201">
        <f>BK126+BK255</f>
        <v>0</v>
      </c>
    </row>
    <row r="126" s="12" customFormat="1" ht="25.92" customHeight="1">
      <c r="A126" s="12"/>
      <c r="B126" s="202"/>
      <c r="C126" s="203"/>
      <c r="D126" s="204" t="s">
        <v>77</v>
      </c>
      <c r="E126" s="205" t="s">
        <v>122</v>
      </c>
      <c r="F126" s="205" t="s">
        <v>123</v>
      </c>
      <c r="G126" s="203"/>
      <c r="H126" s="203"/>
      <c r="I126" s="206"/>
      <c r="J126" s="207">
        <f>BK126</f>
        <v>0</v>
      </c>
      <c r="K126" s="203"/>
      <c r="L126" s="208"/>
      <c r="M126" s="209"/>
      <c r="N126" s="210"/>
      <c r="O126" s="210"/>
      <c r="P126" s="211">
        <f>P127+P167+P174+P220+P243+P253</f>
        <v>0</v>
      </c>
      <c r="Q126" s="210"/>
      <c r="R126" s="211">
        <f>R127+R167+R174+R220+R243+R253</f>
        <v>208.20683000000003</v>
      </c>
      <c r="S126" s="210"/>
      <c r="T126" s="212">
        <f>T127+T167+T174+T220+T243+T253</f>
        <v>172.55000000000001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3" t="s">
        <v>86</v>
      </c>
      <c r="AT126" s="214" t="s">
        <v>77</v>
      </c>
      <c r="AU126" s="214" t="s">
        <v>78</v>
      </c>
      <c r="AY126" s="213" t="s">
        <v>124</v>
      </c>
      <c r="BK126" s="215">
        <f>BK127+BK167+BK174+BK220+BK243+BK253</f>
        <v>0</v>
      </c>
    </row>
    <row r="127" s="12" customFormat="1" ht="22.8" customHeight="1">
      <c r="A127" s="12"/>
      <c r="B127" s="202"/>
      <c r="C127" s="203"/>
      <c r="D127" s="204" t="s">
        <v>77</v>
      </c>
      <c r="E127" s="216" t="s">
        <v>86</v>
      </c>
      <c r="F127" s="216" t="s">
        <v>125</v>
      </c>
      <c r="G127" s="203"/>
      <c r="H127" s="203"/>
      <c r="I127" s="206"/>
      <c r="J127" s="217">
        <f>BK127</f>
        <v>0</v>
      </c>
      <c r="K127" s="203"/>
      <c r="L127" s="208"/>
      <c r="M127" s="209"/>
      <c r="N127" s="210"/>
      <c r="O127" s="210"/>
      <c r="P127" s="211">
        <f>SUM(P128:P166)</f>
        <v>0</v>
      </c>
      <c r="Q127" s="210"/>
      <c r="R127" s="211">
        <f>SUM(R128:R166)</f>
        <v>40.524749999999997</v>
      </c>
      <c r="S127" s="210"/>
      <c r="T127" s="212">
        <f>SUM(T128:T166)</f>
        <v>172.55000000000001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3" t="s">
        <v>86</v>
      </c>
      <c r="AT127" s="214" t="s">
        <v>77</v>
      </c>
      <c r="AU127" s="214" t="s">
        <v>86</v>
      </c>
      <c r="AY127" s="213" t="s">
        <v>124</v>
      </c>
      <c r="BK127" s="215">
        <f>SUM(BK128:BK166)</f>
        <v>0</v>
      </c>
    </row>
    <row r="128" s="2" customFormat="1" ht="24.15" customHeight="1">
      <c r="A128" s="37"/>
      <c r="B128" s="38"/>
      <c r="C128" s="218" t="s">
        <v>86</v>
      </c>
      <c r="D128" s="218" t="s">
        <v>126</v>
      </c>
      <c r="E128" s="219" t="s">
        <v>127</v>
      </c>
      <c r="F128" s="220" t="s">
        <v>128</v>
      </c>
      <c r="G128" s="221" t="s">
        <v>129</v>
      </c>
      <c r="H128" s="222">
        <v>15</v>
      </c>
      <c r="I128" s="223"/>
      <c r="J128" s="224">
        <f>ROUND(I128*H128,2)</f>
        <v>0</v>
      </c>
      <c r="K128" s="225"/>
      <c r="L128" s="43"/>
      <c r="M128" s="226" t="s">
        <v>1</v>
      </c>
      <c r="N128" s="227" t="s">
        <v>43</v>
      </c>
      <c r="O128" s="90"/>
      <c r="P128" s="228">
        <f>O128*H128</f>
        <v>0</v>
      </c>
      <c r="Q128" s="228">
        <v>0</v>
      </c>
      <c r="R128" s="228">
        <f>Q128*H128</f>
        <v>0</v>
      </c>
      <c r="S128" s="228">
        <v>0.26000000000000001</v>
      </c>
      <c r="T128" s="229">
        <f>S128*H128</f>
        <v>3.9000000000000004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30" t="s">
        <v>130</v>
      </c>
      <c r="AT128" s="230" t="s">
        <v>126</v>
      </c>
      <c r="AU128" s="230" t="s">
        <v>88</v>
      </c>
      <c r="AY128" s="16" t="s">
        <v>124</v>
      </c>
      <c r="BE128" s="231">
        <f>IF(N128="základní",J128,0)</f>
        <v>0</v>
      </c>
      <c r="BF128" s="231">
        <f>IF(N128="snížená",J128,0)</f>
        <v>0</v>
      </c>
      <c r="BG128" s="231">
        <f>IF(N128="zákl. přenesená",J128,0)</f>
        <v>0</v>
      </c>
      <c r="BH128" s="231">
        <f>IF(N128="sníž. přenesená",J128,0)</f>
        <v>0</v>
      </c>
      <c r="BI128" s="231">
        <f>IF(N128="nulová",J128,0)</f>
        <v>0</v>
      </c>
      <c r="BJ128" s="16" t="s">
        <v>86</v>
      </c>
      <c r="BK128" s="231">
        <f>ROUND(I128*H128,2)</f>
        <v>0</v>
      </c>
      <c r="BL128" s="16" t="s">
        <v>130</v>
      </c>
      <c r="BM128" s="230" t="s">
        <v>131</v>
      </c>
    </row>
    <row r="129" s="13" customFormat="1">
      <c r="A129" s="13"/>
      <c r="B129" s="232"/>
      <c r="C129" s="233"/>
      <c r="D129" s="234" t="s">
        <v>132</v>
      </c>
      <c r="E129" s="235" t="s">
        <v>1</v>
      </c>
      <c r="F129" s="236" t="s">
        <v>133</v>
      </c>
      <c r="G129" s="233"/>
      <c r="H129" s="237">
        <v>15</v>
      </c>
      <c r="I129" s="238"/>
      <c r="J129" s="233"/>
      <c r="K129" s="233"/>
      <c r="L129" s="239"/>
      <c r="M129" s="240"/>
      <c r="N129" s="241"/>
      <c r="O129" s="241"/>
      <c r="P129" s="241"/>
      <c r="Q129" s="241"/>
      <c r="R129" s="241"/>
      <c r="S129" s="241"/>
      <c r="T129" s="242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3" t="s">
        <v>132</v>
      </c>
      <c r="AU129" s="243" t="s">
        <v>88</v>
      </c>
      <c r="AV129" s="13" t="s">
        <v>88</v>
      </c>
      <c r="AW129" s="13" t="s">
        <v>34</v>
      </c>
      <c r="AX129" s="13" t="s">
        <v>86</v>
      </c>
      <c r="AY129" s="243" t="s">
        <v>124</v>
      </c>
    </row>
    <row r="130" s="2" customFormat="1" ht="24.15" customHeight="1">
      <c r="A130" s="37"/>
      <c r="B130" s="38"/>
      <c r="C130" s="218" t="s">
        <v>88</v>
      </c>
      <c r="D130" s="218" t="s">
        <v>126</v>
      </c>
      <c r="E130" s="219" t="s">
        <v>134</v>
      </c>
      <c r="F130" s="220" t="s">
        <v>135</v>
      </c>
      <c r="G130" s="221" t="s">
        <v>129</v>
      </c>
      <c r="H130" s="222">
        <v>220</v>
      </c>
      <c r="I130" s="223"/>
      <c r="J130" s="224">
        <f>ROUND(I130*H130,2)</f>
        <v>0</v>
      </c>
      <c r="K130" s="225"/>
      <c r="L130" s="43"/>
      <c r="M130" s="226" t="s">
        <v>1</v>
      </c>
      <c r="N130" s="227" t="s">
        <v>43</v>
      </c>
      <c r="O130" s="90"/>
      <c r="P130" s="228">
        <f>O130*H130</f>
        <v>0</v>
      </c>
      <c r="Q130" s="228">
        <v>0</v>
      </c>
      <c r="R130" s="228">
        <f>Q130*H130</f>
        <v>0</v>
      </c>
      <c r="S130" s="228">
        <v>0.44</v>
      </c>
      <c r="T130" s="229">
        <f>S130*H130</f>
        <v>96.799999999999997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30" t="s">
        <v>130</v>
      </c>
      <c r="AT130" s="230" t="s">
        <v>126</v>
      </c>
      <c r="AU130" s="230" t="s">
        <v>88</v>
      </c>
      <c r="AY130" s="16" t="s">
        <v>124</v>
      </c>
      <c r="BE130" s="231">
        <f>IF(N130="základní",J130,0)</f>
        <v>0</v>
      </c>
      <c r="BF130" s="231">
        <f>IF(N130="snížená",J130,0)</f>
        <v>0</v>
      </c>
      <c r="BG130" s="231">
        <f>IF(N130="zákl. přenesená",J130,0)</f>
        <v>0</v>
      </c>
      <c r="BH130" s="231">
        <f>IF(N130="sníž. přenesená",J130,0)</f>
        <v>0</v>
      </c>
      <c r="BI130" s="231">
        <f>IF(N130="nulová",J130,0)</f>
        <v>0</v>
      </c>
      <c r="BJ130" s="16" t="s">
        <v>86</v>
      </c>
      <c r="BK130" s="231">
        <f>ROUND(I130*H130,2)</f>
        <v>0</v>
      </c>
      <c r="BL130" s="16" t="s">
        <v>130</v>
      </c>
      <c r="BM130" s="230" t="s">
        <v>136</v>
      </c>
    </row>
    <row r="131" s="13" customFormat="1">
      <c r="A131" s="13"/>
      <c r="B131" s="232"/>
      <c r="C131" s="233"/>
      <c r="D131" s="234" t="s">
        <v>132</v>
      </c>
      <c r="E131" s="235" t="s">
        <v>1</v>
      </c>
      <c r="F131" s="236" t="s">
        <v>137</v>
      </c>
      <c r="G131" s="233"/>
      <c r="H131" s="237">
        <v>220</v>
      </c>
      <c r="I131" s="238"/>
      <c r="J131" s="233"/>
      <c r="K131" s="233"/>
      <c r="L131" s="239"/>
      <c r="M131" s="240"/>
      <c r="N131" s="241"/>
      <c r="O131" s="241"/>
      <c r="P131" s="241"/>
      <c r="Q131" s="241"/>
      <c r="R131" s="241"/>
      <c r="S131" s="241"/>
      <c r="T131" s="242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3" t="s">
        <v>132</v>
      </c>
      <c r="AU131" s="243" t="s">
        <v>88</v>
      </c>
      <c r="AV131" s="13" t="s">
        <v>88</v>
      </c>
      <c r="AW131" s="13" t="s">
        <v>34</v>
      </c>
      <c r="AX131" s="13" t="s">
        <v>86</v>
      </c>
      <c r="AY131" s="243" t="s">
        <v>124</v>
      </c>
    </row>
    <row r="132" s="2" customFormat="1" ht="33" customHeight="1">
      <c r="A132" s="37"/>
      <c r="B132" s="38"/>
      <c r="C132" s="218" t="s">
        <v>138</v>
      </c>
      <c r="D132" s="218" t="s">
        <v>126</v>
      </c>
      <c r="E132" s="219" t="s">
        <v>139</v>
      </c>
      <c r="F132" s="220" t="s">
        <v>140</v>
      </c>
      <c r="G132" s="221" t="s">
        <v>129</v>
      </c>
      <c r="H132" s="222">
        <v>250</v>
      </c>
      <c r="I132" s="223"/>
      <c r="J132" s="224">
        <f>ROUND(I132*H132,2)</f>
        <v>0</v>
      </c>
      <c r="K132" s="225"/>
      <c r="L132" s="43"/>
      <c r="M132" s="226" t="s">
        <v>1</v>
      </c>
      <c r="N132" s="227" t="s">
        <v>43</v>
      </c>
      <c r="O132" s="90"/>
      <c r="P132" s="228">
        <f>O132*H132</f>
        <v>0</v>
      </c>
      <c r="Q132" s="228">
        <v>9.0000000000000006E-05</v>
      </c>
      <c r="R132" s="228">
        <f>Q132*H132</f>
        <v>0.022500000000000003</v>
      </c>
      <c r="S132" s="228">
        <v>0.23000000000000001</v>
      </c>
      <c r="T132" s="229">
        <f>S132*H132</f>
        <v>57.5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30" t="s">
        <v>130</v>
      </c>
      <c r="AT132" s="230" t="s">
        <v>126</v>
      </c>
      <c r="AU132" s="230" t="s">
        <v>88</v>
      </c>
      <c r="AY132" s="16" t="s">
        <v>124</v>
      </c>
      <c r="BE132" s="231">
        <f>IF(N132="základní",J132,0)</f>
        <v>0</v>
      </c>
      <c r="BF132" s="231">
        <f>IF(N132="snížená",J132,0)</f>
        <v>0</v>
      </c>
      <c r="BG132" s="231">
        <f>IF(N132="zákl. přenesená",J132,0)</f>
        <v>0</v>
      </c>
      <c r="BH132" s="231">
        <f>IF(N132="sníž. přenesená",J132,0)</f>
        <v>0</v>
      </c>
      <c r="BI132" s="231">
        <f>IF(N132="nulová",J132,0)</f>
        <v>0</v>
      </c>
      <c r="BJ132" s="16" t="s">
        <v>86</v>
      </c>
      <c r="BK132" s="231">
        <f>ROUND(I132*H132,2)</f>
        <v>0</v>
      </c>
      <c r="BL132" s="16" t="s">
        <v>130</v>
      </c>
      <c r="BM132" s="230" t="s">
        <v>141</v>
      </c>
    </row>
    <row r="133" s="13" customFormat="1">
      <c r="A133" s="13"/>
      <c r="B133" s="232"/>
      <c r="C133" s="233"/>
      <c r="D133" s="234" t="s">
        <v>132</v>
      </c>
      <c r="E133" s="235" t="s">
        <v>1</v>
      </c>
      <c r="F133" s="236" t="s">
        <v>142</v>
      </c>
      <c r="G133" s="233"/>
      <c r="H133" s="237">
        <v>250</v>
      </c>
      <c r="I133" s="238"/>
      <c r="J133" s="233"/>
      <c r="K133" s="233"/>
      <c r="L133" s="239"/>
      <c r="M133" s="240"/>
      <c r="N133" s="241"/>
      <c r="O133" s="241"/>
      <c r="P133" s="241"/>
      <c r="Q133" s="241"/>
      <c r="R133" s="241"/>
      <c r="S133" s="241"/>
      <c r="T133" s="242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3" t="s">
        <v>132</v>
      </c>
      <c r="AU133" s="243" t="s">
        <v>88</v>
      </c>
      <c r="AV133" s="13" t="s">
        <v>88</v>
      </c>
      <c r="AW133" s="13" t="s">
        <v>34</v>
      </c>
      <c r="AX133" s="13" t="s">
        <v>86</v>
      </c>
      <c r="AY133" s="243" t="s">
        <v>124</v>
      </c>
    </row>
    <row r="134" s="2" customFormat="1" ht="16.5" customHeight="1">
      <c r="A134" s="37"/>
      <c r="B134" s="38"/>
      <c r="C134" s="218" t="s">
        <v>130</v>
      </c>
      <c r="D134" s="218" t="s">
        <v>126</v>
      </c>
      <c r="E134" s="219" t="s">
        <v>143</v>
      </c>
      <c r="F134" s="220" t="s">
        <v>144</v>
      </c>
      <c r="G134" s="221" t="s">
        <v>145</v>
      </c>
      <c r="H134" s="222">
        <v>70</v>
      </c>
      <c r="I134" s="223"/>
      <c r="J134" s="224">
        <f>ROUND(I134*H134,2)</f>
        <v>0</v>
      </c>
      <c r="K134" s="225"/>
      <c r="L134" s="43"/>
      <c r="M134" s="226" t="s">
        <v>1</v>
      </c>
      <c r="N134" s="227" t="s">
        <v>43</v>
      </c>
      <c r="O134" s="90"/>
      <c r="P134" s="228">
        <f>O134*H134</f>
        <v>0</v>
      </c>
      <c r="Q134" s="228">
        <v>0</v>
      </c>
      <c r="R134" s="228">
        <f>Q134*H134</f>
        <v>0</v>
      </c>
      <c r="S134" s="228">
        <v>0.20499999999999999</v>
      </c>
      <c r="T134" s="229">
        <f>S134*H134</f>
        <v>14.35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30" t="s">
        <v>130</v>
      </c>
      <c r="AT134" s="230" t="s">
        <v>126</v>
      </c>
      <c r="AU134" s="230" t="s">
        <v>88</v>
      </c>
      <c r="AY134" s="16" t="s">
        <v>124</v>
      </c>
      <c r="BE134" s="231">
        <f>IF(N134="základní",J134,0)</f>
        <v>0</v>
      </c>
      <c r="BF134" s="231">
        <f>IF(N134="snížená",J134,0)</f>
        <v>0</v>
      </c>
      <c r="BG134" s="231">
        <f>IF(N134="zákl. přenesená",J134,0)</f>
        <v>0</v>
      </c>
      <c r="BH134" s="231">
        <f>IF(N134="sníž. přenesená",J134,0)</f>
        <v>0</v>
      </c>
      <c r="BI134" s="231">
        <f>IF(N134="nulová",J134,0)</f>
        <v>0</v>
      </c>
      <c r="BJ134" s="16" t="s">
        <v>86</v>
      </c>
      <c r="BK134" s="231">
        <f>ROUND(I134*H134,2)</f>
        <v>0</v>
      </c>
      <c r="BL134" s="16" t="s">
        <v>130</v>
      </c>
      <c r="BM134" s="230" t="s">
        <v>146</v>
      </c>
    </row>
    <row r="135" s="13" customFormat="1">
      <c r="A135" s="13"/>
      <c r="B135" s="232"/>
      <c r="C135" s="233"/>
      <c r="D135" s="234" t="s">
        <v>132</v>
      </c>
      <c r="E135" s="235" t="s">
        <v>1</v>
      </c>
      <c r="F135" s="236" t="s">
        <v>147</v>
      </c>
      <c r="G135" s="233"/>
      <c r="H135" s="237">
        <v>70</v>
      </c>
      <c r="I135" s="238"/>
      <c r="J135" s="233"/>
      <c r="K135" s="233"/>
      <c r="L135" s="239"/>
      <c r="M135" s="240"/>
      <c r="N135" s="241"/>
      <c r="O135" s="241"/>
      <c r="P135" s="241"/>
      <c r="Q135" s="241"/>
      <c r="R135" s="241"/>
      <c r="S135" s="241"/>
      <c r="T135" s="242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3" t="s">
        <v>132</v>
      </c>
      <c r="AU135" s="243" t="s">
        <v>88</v>
      </c>
      <c r="AV135" s="13" t="s">
        <v>88</v>
      </c>
      <c r="AW135" s="13" t="s">
        <v>34</v>
      </c>
      <c r="AX135" s="13" t="s">
        <v>86</v>
      </c>
      <c r="AY135" s="243" t="s">
        <v>124</v>
      </c>
    </row>
    <row r="136" s="2" customFormat="1" ht="24.15" customHeight="1">
      <c r="A136" s="37"/>
      <c r="B136" s="38"/>
      <c r="C136" s="218" t="s">
        <v>148</v>
      </c>
      <c r="D136" s="218" t="s">
        <v>126</v>
      </c>
      <c r="E136" s="219" t="s">
        <v>149</v>
      </c>
      <c r="F136" s="220" t="s">
        <v>150</v>
      </c>
      <c r="G136" s="221" t="s">
        <v>151</v>
      </c>
      <c r="H136" s="222">
        <v>50</v>
      </c>
      <c r="I136" s="223"/>
      <c r="J136" s="224">
        <f>ROUND(I136*H136,2)</f>
        <v>0</v>
      </c>
      <c r="K136" s="225"/>
      <c r="L136" s="43"/>
      <c r="M136" s="226" t="s">
        <v>1</v>
      </c>
      <c r="N136" s="227" t="s">
        <v>43</v>
      </c>
      <c r="O136" s="90"/>
      <c r="P136" s="228">
        <f>O136*H136</f>
        <v>0</v>
      </c>
      <c r="Q136" s="228">
        <v>0</v>
      </c>
      <c r="R136" s="228">
        <f>Q136*H136</f>
        <v>0</v>
      </c>
      <c r="S136" s="228">
        <v>0</v>
      </c>
      <c r="T136" s="229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30" t="s">
        <v>130</v>
      </c>
      <c r="AT136" s="230" t="s">
        <v>126</v>
      </c>
      <c r="AU136" s="230" t="s">
        <v>88</v>
      </c>
      <c r="AY136" s="16" t="s">
        <v>124</v>
      </c>
      <c r="BE136" s="231">
        <f>IF(N136="základní",J136,0)</f>
        <v>0</v>
      </c>
      <c r="BF136" s="231">
        <f>IF(N136="snížená",J136,0)</f>
        <v>0</v>
      </c>
      <c r="BG136" s="231">
        <f>IF(N136="zákl. přenesená",J136,0)</f>
        <v>0</v>
      </c>
      <c r="BH136" s="231">
        <f>IF(N136="sníž. přenesená",J136,0)</f>
        <v>0</v>
      </c>
      <c r="BI136" s="231">
        <f>IF(N136="nulová",J136,0)</f>
        <v>0</v>
      </c>
      <c r="BJ136" s="16" t="s">
        <v>86</v>
      </c>
      <c r="BK136" s="231">
        <f>ROUND(I136*H136,2)</f>
        <v>0</v>
      </c>
      <c r="BL136" s="16" t="s">
        <v>130</v>
      </c>
      <c r="BM136" s="230" t="s">
        <v>152</v>
      </c>
    </row>
    <row r="137" s="13" customFormat="1">
      <c r="A137" s="13"/>
      <c r="B137" s="232"/>
      <c r="C137" s="233"/>
      <c r="D137" s="234" t="s">
        <v>132</v>
      </c>
      <c r="E137" s="235" t="s">
        <v>1</v>
      </c>
      <c r="F137" s="236" t="s">
        <v>153</v>
      </c>
      <c r="G137" s="233"/>
      <c r="H137" s="237">
        <v>50</v>
      </c>
      <c r="I137" s="238"/>
      <c r="J137" s="233"/>
      <c r="K137" s="233"/>
      <c r="L137" s="239"/>
      <c r="M137" s="240"/>
      <c r="N137" s="241"/>
      <c r="O137" s="241"/>
      <c r="P137" s="241"/>
      <c r="Q137" s="241"/>
      <c r="R137" s="241"/>
      <c r="S137" s="241"/>
      <c r="T137" s="242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3" t="s">
        <v>132</v>
      </c>
      <c r="AU137" s="243" t="s">
        <v>88</v>
      </c>
      <c r="AV137" s="13" t="s">
        <v>88</v>
      </c>
      <c r="AW137" s="13" t="s">
        <v>34</v>
      </c>
      <c r="AX137" s="13" t="s">
        <v>86</v>
      </c>
      <c r="AY137" s="243" t="s">
        <v>124</v>
      </c>
    </row>
    <row r="138" s="2" customFormat="1" ht="33" customHeight="1">
      <c r="A138" s="37"/>
      <c r="B138" s="38"/>
      <c r="C138" s="218" t="s">
        <v>154</v>
      </c>
      <c r="D138" s="218" t="s">
        <v>126</v>
      </c>
      <c r="E138" s="219" t="s">
        <v>155</v>
      </c>
      <c r="F138" s="220" t="s">
        <v>156</v>
      </c>
      <c r="G138" s="221" t="s">
        <v>151</v>
      </c>
      <c r="H138" s="222">
        <v>74</v>
      </c>
      <c r="I138" s="223"/>
      <c r="J138" s="224">
        <f>ROUND(I138*H138,2)</f>
        <v>0</v>
      </c>
      <c r="K138" s="225"/>
      <c r="L138" s="43"/>
      <c r="M138" s="226" t="s">
        <v>1</v>
      </c>
      <c r="N138" s="227" t="s">
        <v>43</v>
      </c>
      <c r="O138" s="90"/>
      <c r="P138" s="228">
        <f>O138*H138</f>
        <v>0</v>
      </c>
      <c r="Q138" s="228">
        <v>0</v>
      </c>
      <c r="R138" s="228">
        <f>Q138*H138</f>
        <v>0</v>
      </c>
      <c r="S138" s="228">
        <v>0</v>
      </c>
      <c r="T138" s="229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30" t="s">
        <v>130</v>
      </c>
      <c r="AT138" s="230" t="s">
        <v>126</v>
      </c>
      <c r="AU138" s="230" t="s">
        <v>88</v>
      </c>
      <c r="AY138" s="16" t="s">
        <v>124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16" t="s">
        <v>86</v>
      </c>
      <c r="BK138" s="231">
        <f>ROUND(I138*H138,2)</f>
        <v>0</v>
      </c>
      <c r="BL138" s="16" t="s">
        <v>130</v>
      </c>
      <c r="BM138" s="230" t="s">
        <v>157</v>
      </c>
    </row>
    <row r="139" s="13" customFormat="1">
      <c r="A139" s="13"/>
      <c r="B139" s="232"/>
      <c r="C139" s="233"/>
      <c r="D139" s="234" t="s">
        <v>132</v>
      </c>
      <c r="E139" s="235" t="s">
        <v>1</v>
      </c>
      <c r="F139" s="236" t="s">
        <v>158</v>
      </c>
      <c r="G139" s="233"/>
      <c r="H139" s="237">
        <v>190</v>
      </c>
      <c r="I139" s="238"/>
      <c r="J139" s="233"/>
      <c r="K139" s="233"/>
      <c r="L139" s="239"/>
      <c r="M139" s="240"/>
      <c r="N139" s="241"/>
      <c r="O139" s="241"/>
      <c r="P139" s="241"/>
      <c r="Q139" s="241"/>
      <c r="R139" s="241"/>
      <c r="S139" s="241"/>
      <c r="T139" s="242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3" t="s">
        <v>132</v>
      </c>
      <c r="AU139" s="243" t="s">
        <v>88</v>
      </c>
      <c r="AV139" s="13" t="s">
        <v>88</v>
      </c>
      <c r="AW139" s="13" t="s">
        <v>34</v>
      </c>
      <c r="AX139" s="13" t="s">
        <v>78</v>
      </c>
      <c r="AY139" s="243" t="s">
        <v>124</v>
      </c>
    </row>
    <row r="140" s="13" customFormat="1">
      <c r="A140" s="13"/>
      <c r="B140" s="232"/>
      <c r="C140" s="233"/>
      <c r="D140" s="234" t="s">
        <v>132</v>
      </c>
      <c r="E140" s="235" t="s">
        <v>1</v>
      </c>
      <c r="F140" s="236" t="s">
        <v>159</v>
      </c>
      <c r="G140" s="233"/>
      <c r="H140" s="237">
        <v>-66</v>
      </c>
      <c r="I140" s="238"/>
      <c r="J140" s="233"/>
      <c r="K140" s="233"/>
      <c r="L140" s="239"/>
      <c r="M140" s="240"/>
      <c r="N140" s="241"/>
      <c r="O140" s="241"/>
      <c r="P140" s="241"/>
      <c r="Q140" s="241"/>
      <c r="R140" s="241"/>
      <c r="S140" s="241"/>
      <c r="T140" s="242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3" t="s">
        <v>132</v>
      </c>
      <c r="AU140" s="243" t="s">
        <v>88</v>
      </c>
      <c r="AV140" s="13" t="s">
        <v>88</v>
      </c>
      <c r="AW140" s="13" t="s">
        <v>34</v>
      </c>
      <c r="AX140" s="13" t="s">
        <v>78</v>
      </c>
      <c r="AY140" s="243" t="s">
        <v>124</v>
      </c>
    </row>
    <row r="141" s="13" customFormat="1">
      <c r="A141" s="13"/>
      <c r="B141" s="232"/>
      <c r="C141" s="233"/>
      <c r="D141" s="234" t="s">
        <v>132</v>
      </c>
      <c r="E141" s="235" t="s">
        <v>1</v>
      </c>
      <c r="F141" s="236" t="s">
        <v>160</v>
      </c>
      <c r="G141" s="233"/>
      <c r="H141" s="237">
        <v>-50</v>
      </c>
      <c r="I141" s="238"/>
      <c r="J141" s="233"/>
      <c r="K141" s="233"/>
      <c r="L141" s="239"/>
      <c r="M141" s="240"/>
      <c r="N141" s="241"/>
      <c r="O141" s="241"/>
      <c r="P141" s="241"/>
      <c r="Q141" s="241"/>
      <c r="R141" s="241"/>
      <c r="S141" s="241"/>
      <c r="T141" s="24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3" t="s">
        <v>132</v>
      </c>
      <c r="AU141" s="243" t="s">
        <v>88</v>
      </c>
      <c r="AV141" s="13" t="s">
        <v>88</v>
      </c>
      <c r="AW141" s="13" t="s">
        <v>34</v>
      </c>
      <c r="AX141" s="13" t="s">
        <v>78</v>
      </c>
      <c r="AY141" s="243" t="s">
        <v>124</v>
      </c>
    </row>
    <row r="142" s="14" customFormat="1">
      <c r="A142" s="14"/>
      <c r="B142" s="244"/>
      <c r="C142" s="245"/>
      <c r="D142" s="234" t="s">
        <v>132</v>
      </c>
      <c r="E142" s="246" t="s">
        <v>1</v>
      </c>
      <c r="F142" s="247" t="s">
        <v>161</v>
      </c>
      <c r="G142" s="245"/>
      <c r="H142" s="248">
        <v>74</v>
      </c>
      <c r="I142" s="249"/>
      <c r="J142" s="245"/>
      <c r="K142" s="245"/>
      <c r="L142" s="250"/>
      <c r="M142" s="251"/>
      <c r="N142" s="252"/>
      <c r="O142" s="252"/>
      <c r="P142" s="252"/>
      <c r="Q142" s="252"/>
      <c r="R142" s="252"/>
      <c r="S142" s="252"/>
      <c r="T142" s="253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4" t="s">
        <v>132</v>
      </c>
      <c r="AU142" s="254" t="s">
        <v>88</v>
      </c>
      <c r="AV142" s="14" t="s">
        <v>130</v>
      </c>
      <c r="AW142" s="14" t="s">
        <v>34</v>
      </c>
      <c r="AX142" s="14" t="s">
        <v>86</v>
      </c>
      <c r="AY142" s="254" t="s">
        <v>124</v>
      </c>
    </row>
    <row r="143" s="2" customFormat="1" ht="24.15" customHeight="1">
      <c r="A143" s="37"/>
      <c r="B143" s="38"/>
      <c r="C143" s="218" t="s">
        <v>162</v>
      </c>
      <c r="D143" s="218" t="s">
        <v>126</v>
      </c>
      <c r="E143" s="219" t="s">
        <v>163</v>
      </c>
      <c r="F143" s="220" t="s">
        <v>164</v>
      </c>
      <c r="G143" s="221" t="s">
        <v>151</v>
      </c>
      <c r="H143" s="222">
        <v>124</v>
      </c>
      <c r="I143" s="223"/>
      <c r="J143" s="224">
        <f>ROUND(I143*H143,2)</f>
        <v>0</v>
      </c>
      <c r="K143" s="225"/>
      <c r="L143" s="43"/>
      <c r="M143" s="226" t="s">
        <v>1</v>
      </c>
      <c r="N143" s="227" t="s">
        <v>43</v>
      </c>
      <c r="O143" s="90"/>
      <c r="P143" s="228">
        <f>O143*H143</f>
        <v>0</v>
      </c>
      <c r="Q143" s="228">
        <v>0</v>
      </c>
      <c r="R143" s="228">
        <f>Q143*H143</f>
        <v>0</v>
      </c>
      <c r="S143" s="228">
        <v>0</v>
      </c>
      <c r="T143" s="229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30" t="s">
        <v>130</v>
      </c>
      <c r="AT143" s="230" t="s">
        <v>126</v>
      </c>
      <c r="AU143" s="230" t="s">
        <v>88</v>
      </c>
      <c r="AY143" s="16" t="s">
        <v>124</v>
      </c>
      <c r="BE143" s="231">
        <f>IF(N143="základní",J143,0)</f>
        <v>0</v>
      </c>
      <c r="BF143" s="231">
        <f>IF(N143="snížená",J143,0)</f>
        <v>0</v>
      </c>
      <c r="BG143" s="231">
        <f>IF(N143="zákl. přenesená",J143,0)</f>
        <v>0</v>
      </c>
      <c r="BH143" s="231">
        <f>IF(N143="sníž. přenesená",J143,0)</f>
        <v>0</v>
      </c>
      <c r="BI143" s="231">
        <f>IF(N143="nulová",J143,0)</f>
        <v>0</v>
      </c>
      <c r="BJ143" s="16" t="s">
        <v>86</v>
      </c>
      <c r="BK143" s="231">
        <f>ROUND(I143*H143,2)</f>
        <v>0</v>
      </c>
      <c r="BL143" s="16" t="s">
        <v>130</v>
      </c>
      <c r="BM143" s="230" t="s">
        <v>165</v>
      </c>
    </row>
    <row r="144" s="2" customFormat="1">
      <c r="A144" s="37"/>
      <c r="B144" s="38"/>
      <c r="C144" s="39"/>
      <c r="D144" s="234" t="s">
        <v>166</v>
      </c>
      <c r="E144" s="39"/>
      <c r="F144" s="255" t="s">
        <v>167</v>
      </c>
      <c r="G144" s="39"/>
      <c r="H144" s="39"/>
      <c r="I144" s="256"/>
      <c r="J144" s="39"/>
      <c r="K144" s="39"/>
      <c r="L144" s="43"/>
      <c r="M144" s="257"/>
      <c r="N144" s="258"/>
      <c r="O144" s="90"/>
      <c r="P144" s="90"/>
      <c r="Q144" s="90"/>
      <c r="R144" s="90"/>
      <c r="S144" s="90"/>
      <c r="T144" s="91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T144" s="16" t="s">
        <v>166</v>
      </c>
      <c r="AU144" s="16" t="s">
        <v>88</v>
      </c>
    </row>
    <row r="145" s="13" customFormat="1">
      <c r="A145" s="13"/>
      <c r="B145" s="232"/>
      <c r="C145" s="233"/>
      <c r="D145" s="234" t="s">
        <v>132</v>
      </c>
      <c r="E145" s="235" t="s">
        <v>1</v>
      </c>
      <c r="F145" s="236" t="s">
        <v>168</v>
      </c>
      <c r="G145" s="233"/>
      <c r="H145" s="237">
        <v>124</v>
      </c>
      <c r="I145" s="238"/>
      <c r="J145" s="233"/>
      <c r="K145" s="233"/>
      <c r="L145" s="239"/>
      <c r="M145" s="240"/>
      <c r="N145" s="241"/>
      <c r="O145" s="241"/>
      <c r="P145" s="241"/>
      <c r="Q145" s="241"/>
      <c r="R145" s="241"/>
      <c r="S145" s="241"/>
      <c r="T145" s="242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3" t="s">
        <v>132</v>
      </c>
      <c r="AU145" s="243" t="s">
        <v>88</v>
      </c>
      <c r="AV145" s="13" t="s">
        <v>88</v>
      </c>
      <c r="AW145" s="13" t="s">
        <v>34</v>
      </c>
      <c r="AX145" s="13" t="s">
        <v>86</v>
      </c>
      <c r="AY145" s="243" t="s">
        <v>124</v>
      </c>
    </row>
    <row r="146" s="2" customFormat="1" ht="33" customHeight="1">
      <c r="A146" s="37"/>
      <c r="B146" s="38"/>
      <c r="C146" s="218" t="s">
        <v>169</v>
      </c>
      <c r="D146" s="218" t="s">
        <v>126</v>
      </c>
      <c r="E146" s="219" t="s">
        <v>170</v>
      </c>
      <c r="F146" s="220" t="s">
        <v>171</v>
      </c>
      <c r="G146" s="221" t="s">
        <v>172</v>
      </c>
      <c r="H146" s="222">
        <v>223.19999999999999</v>
      </c>
      <c r="I146" s="223"/>
      <c r="J146" s="224">
        <f>ROUND(I146*H146,2)</f>
        <v>0</v>
      </c>
      <c r="K146" s="225"/>
      <c r="L146" s="43"/>
      <c r="M146" s="226" t="s">
        <v>1</v>
      </c>
      <c r="N146" s="227" t="s">
        <v>43</v>
      </c>
      <c r="O146" s="90"/>
      <c r="P146" s="228">
        <f>O146*H146</f>
        <v>0</v>
      </c>
      <c r="Q146" s="228">
        <v>0</v>
      </c>
      <c r="R146" s="228">
        <f>Q146*H146</f>
        <v>0</v>
      </c>
      <c r="S146" s="228">
        <v>0</v>
      </c>
      <c r="T146" s="229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30" t="s">
        <v>130</v>
      </c>
      <c r="AT146" s="230" t="s">
        <v>126</v>
      </c>
      <c r="AU146" s="230" t="s">
        <v>88</v>
      </c>
      <c r="AY146" s="16" t="s">
        <v>124</v>
      </c>
      <c r="BE146" s="231">
        <f>IF(N146="základní",J146,0)</f>
        <v>0</v>
      </c>
      <c r="BF146" s="231">
        <f>IF(N146="snížená",J146,0)</f>
        <v>0</v>
      </c>
      <c r="BG146" s="231">
        <f>IF(N146="zákl. přenesená",J146,0)</f>
        <v>0</v>
      </c>
      <c r="BH146" s="231">
        <f>IF(N146="sníž. přenesená",J146,0)</f>
        <v>0</v>
      </c>
      <c r="BI146" s="231">
        <f>IF(N146="nulová",J146,0)</f>
        <v>0</v>
      </c>
      <c r="BJ146" s="16" t="s">
        <v>86</v>
      </c>
      <c r="BK146" s="231">
        <f>ROUND(I146*H146,2)</f>
        <v>0</v>
      </c>
      <c r="BL146" s="16" t="s">
        <v>130</v>
      </c>
      <c r="BM146" s="230" t="s">
        <v>173</v>
      </c>
    </row>
    <row r="147" s="13" customFormat="1">
      <c r="A147" s="13"/>
      <c r="B147" s="232"/>
      <c r="C147" s="233"/>
      <c r="D147" s="234" t="s">
        <v>132</v>
      </c>
      <c r="E147" s="235" t="s">
        <v>1</v>
      </c>
      <c r="F147" s="236" t="s">
        <v>174</v>
      </c>
      <c r="G147" s="233"/>
      <c r="H147" s="237">
        <v>223.19999999999999</v>
      </c>
      <c r="I147" s="238"/>
      <c r="J147" s="233"/>
      <c r="K147" s="233"/>
      <c r="L147" s="239"/>
      <c r="M147" s="240"/>
      <c r="N147" s="241"/>
      <c r="O147" s="241"/>
      <c r="P147" s="241"/>
      <c r="Q147" s="241"/>
      <c r="R147" s="241"/>
      <c r="S147" s="241"/>
      <c r="T147" s="24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3" t="s">
        <v>132</v>
      </c>
      <c r="AU147" s="243" t="s">
        <v>88</v>
      </c>
      <c r="AV147" s="13" t="s">
        <v>88</v>
      </c>
      <c r="AW147" s="13" t="s">
        <v>34</v>
      </c>
      <c r="AX147" s="13" t="s">
        <v>86</v>
      </c>
      <c r="AY147" s="243" t="s">
        <v>124</v>
      </c>
    </row>
    <row r="148" s="2" customFormat="1" ht="16.5" customHeight="1">
      <c r="A148" s="37"/>
      <c r="B148" s="38"/>
      <c r="C148" s="218" t="s">
        <v>175</v>
      </c>
      <c r="D148" s="218" t="s">
        <v>126</v>
      </c>
      <c r="E148" s="219" t="s">
        <v>176</v>
      </c>
      <c r="F148" s="220" t="s">
        <v>177</v>
      </c>
      <c r="G148" s="221" t="s">
        <v>151</v>
      </c>
      <c r="H148" s="222">
        <v>124</v>
      </c>
      <c r="I148" s="223"/>
      <c r="J148" s="224">
        <f>ROUND(I148*H148,2)</f>
        <v>0</v>
      </c>
      <c r="K148" s="225"/>
      <c r="L148" s="43"/>
      <c r="M148" s="226" t="s">
        <v>1</v>
      </c>
      <c r="N148" s="227" t="s">
        <v>43</v>
      </c>
      <c r="O148" s="90"/>
      <c r="P148" s="228">
        <f>O148*H148</f>
        <v>0</v>
      </c>
      <c r="Q148" s="228">
        <v>0</v>
      </c>
      <c r="R148" s="228">
        <f>Q148*H148</f>
        <v>0</v>
      </c>
      <c r="S148" s="228">
        <v>0</v>
      </c>
      <c r="T148" s="229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30" t="s">
        <v>130</v>
      </c>
      <c r="AT148" s="230" t="s">
        <v>126</v>
      </c>
      <c r="AU148" s="230" t="s">
        <v>88</v>
      </c>
      <c r="AY148" s="16" t="s">
        <v>124</v>
      </c>
      <c r="BE148" s="231">
        <f>IF(N148="základní",J148,0)</f>
        <v>0</v>
      </c>
      <c r="BF148" s="231">
        <f>IF(N148="snížená",J148,0)</f>
        <v>0</v>
      </c>
      <c r="BG148" s="231">
        <f>IF(N148="zákl. přenesená",J148,0)</f>
        <v>0</v>
      </c>
      <c r="BH148" s="231">
        <f>IF(N148="sníž. přenesená",J148,0)</f>
        <v>0</v>
      </c>
      <c r="BI148" s="231">
        <f>IF(N148="nulová",J148,0)</f>
        <v>0</v>
      </c>
      <c r="BJ148" s="16" t="s">
        <v>86</v>
      </c>
      <c r="BK148" s="231">
        <f>ROUND(I148*H148,2)</f>
        <v>0</v>
      </c>
      <c r="BL148" s="16" t="s">
        <v>130</v>
      </c>
      <c r="BM148" s="230" t="s">
        <v>178</v>
      </c>
    </row>
    <row r="149" s="13" customFormat="1">
      <c r="A149" s="13"/>
      <c r="B149" s="232"/>
      <c r="C149" s="233"/>
      <c r="D149" s="234" t="s">
        <v>132</v>
      </c>
      <c r="E149" s="235" t="s">
        <v>1</v>
      </c>
      <c r="F149" s="236" t="s">
        <v>179</v>
      </c>
      <c r="G149" s="233"/>
      <c r="H149" s="237">
        <v>124</v>
      </c>
      <c r="I149" s="238"/>
      <c r="J149" s="233"/>
      <c r="K149" s="233"/>
      <c r="L149" s="239"/>
      <c r="M149" s="240"/>
      <c r="N149" s="241"/>
      <c r="O149" s="241"/>
      <c r="P149" s="241"/>
      <c r="Q149" s="241"/>
      <c r="R149" s="241"/>
      <c r="S149" s="241"/>
      <c r="T149" s="242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3" t="s">
        <v>132</v>
      </c>
      <c r="AU149" s="243" t="s">
        <v>88</v>
      </c>
      <c r="AV149" s="13" t="s">
        <v>88</v>
      </c>
      <c r="AW149" s="13" t="s">
        <v>34</v>
      </c>
      <c r="AX149" s="13" t="s">
        <v>86</v>
      </c>
      <c r="AY149" s="243" t="s">
        <v>124</v>
      </c>
    </row>
    <row r="150" s="2" customFormat="1" ht="24.15" customHeight="1">
      <c r="A150" s="37"/>
      <c r="B150" s="38"/>
      <c r="C150" s="218" t="s">
        <v>180</v>
      </c>
      <c r="D150" s="218" t="s">
        <v>126</v>
      </c>
      <c r="E150" s="219" t="s">
        <v>181</v>
      </c>
      <c r="F150" s="220" t="s">
        <v>182</v>
      </c>
      <c r="G150" s="221" t="s">
        <v>129</v>
      </c>
      <c r="H150" s="222">
        <v>346.5</v>
      </c>
      <c r="I150" s="223"/>
      <c r="J150" s="224">
        <f>ROUND(I150*H150,2)</f>
        <v>0</v>
      </c>
      <c r="K150" s="225"/>
      <c r="L150" s="43"/>
      <c r="M150" s="226" t="s">
        <v>1</v>
      </c>
      <c r="N150" s="227" t="s">
        <v>43</v>
      </c>
      <c r="O150" s="90"/>
      <c r="P150" s="228">
        <f>O150*H150</f>
        <v>0</v>
      </c>
      <c r="Q150" s="228">
        <v>0</v>
      </c>
      <c r="R150" s="228">
        <f>Q150*H150</f>
        <v>0</v>
      </c>
      <c r="S150" s="228">
        <v>0</v>
      </c>
      <c r="T150" s="229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30" t="s">
        <v>130</v>
      </c>
      <c r="AT150" s="230" t="s">
        <v>126</v>
      </c>
      <c r="AU150" s="230" t="s">
        <v>88</v>
      </c>
      <c r="AY150" s="16" t="s">
        <v>124</v>
      </c>
      <c r="BE150" s="231">
        <f>IF(N150="základní",J150,0)</f>
        <v>0</v>
      </c>
      <c r="BF150" s="231">
        <f>IF(N150="snížená",J150,0)</f>
        <v>0</v>
      </c>
      <c r="BG150" s="231">
        <f>IF(N150="zákl. přenesená",J150,0)</f>
        <v>0</v>
      </c>
      <c r="BH150" s="231">
        <f>IF(N150="sníž. přenesená",J150,0)</f>
        <v>0</v>
      </c>
      <c r="BI150" s="231">
        <f>IF(N150="nulová",J150,0)</f>
        <v>0</v>
      </c>
      <c r="BJ150" s="16" t="s">
        <v>86</v>
      </c>
      <c r="BK150" s="231">
        <f>ROUND(I150*H150,2)</f>
        <v>0</v>
      </c>
      <c r="BL150" s="16" t="s">
        <v>130</v>
      </c>
      <c r="BM150" s="230" t="s">
        <v>183</v>
      </c>
    </row>
    <row r="151" s="2" customFormat="1">
      <c r="A151" s="37"/>
      <c r="B151" s="38"/>
      <c r="C151" s="39"/>
      <c r="D151" s="234" t="s">
        <v>166</v>
      </c>
      <c r="E151" s="39"/>
      <c r="F151" s="255" t="s">
        <v>184</v>
      </c>
      <c r="G151" s="39"/>
      <c r="H151" s="39"/>
      <c r="I151" s="256"/>
      <c r="J151" s="39"/>
      <c r="K151" s="39"/>
      <c r="L151" s="43"/>
      <c r="M151" s="257"/>
      <c r="N151" s="258"/>
      <c r="O151" s="90"/>
      <c r="P151" s="90"/>
      <c r="Q151" s="90"/>
      <c r="R151" s="90"/>
      <c r="S151" s="90"/>
      <c r="T151" s="91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T151" s="16" t="s">
        <v>166</v>
      </c>
      <c r="AU151" s="16" t="s">
        <v>88</v>
      </c>
    </row>
    <row r="152" s="13" customFormat="1">
      <c r="A152" s="13"/>
      <c r="B152" s="232"/>
      <c r="C152" s="233"/>
      <c r="D152" s="234" t="s">
        <v>132</v>
      </c>
      <c r="E152" s="235" t="s">
        <v>1</v>
      </c>
      <c r="F152" s="236" t="s">
        <v>185</v>
      </c>
      <c r="G152" s="233"/>
      <c r="H152" s="237">
        <v>11</v>
      </c>
      <c r="I152" s="238"/>
      <c r="J152" s="233"/>
      <c r="K152" s="233"/>
      <c r="L152" s="239"/>
      <c r="M152" s="240"/>
      <c r="N152" s="241"/>
      <c r="O152" s="241"/>
      <c r="P152" s="241"/>
      <c r="Q152" s="241"/>
      <c r="R152" s="241"/>
      <c r="S152" s="241"/>
      <c r="T152" s="242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3" t="s">
        <v>132</v>
      </c>
      <c r="AU152" s="243" t="s">
        <v>88</v>
      </c>
      <c r="AV152" s="13" t="s">
        <v>88</v>
      </c>
      <c r="AW152" s="13" t="s">
        <v>34</v>
      </c>
      <c r="AX152" s="13" t="s">
        <v>78</v>
      </c>
      <c r="AY152" s="243" t="s">
        <v>124</v>
      </c>
    </row>
    <row r="153" s="13" customFormat="1">
      <c r="A153" s="13"/>
      <c r="B153" s="232"/>
      <c r="C153" s="233"/>
      <c r="D153" s="234" t="s">
        <v>132</v>
      </c>
      <c r="E153" s="235" t="s">
        <v>1</v>
      </c>
      <c r="F153" s="236" t="s">
        <v>186</v>
      </c>
      <c r="G153" s="233"/>
      <c r="H153" s="237">
        <v>291.5</v>
      </c>
      <c r="I153" s="238"/>
      <c r="J153" s="233"/>
      <c r="K153" s="233"/>
      <c r="L153" s="239"/>
      <c r="M153" s="240"/>
      <c r="N153" s="241"/>
      <c r="O153" s="241"/>
      <c r="P153" s="241"/>
      <c r="Q153" s="241"/>
      <c r="R153" s="241"/>
      <c r="S153" s="241"/>
      <c r="T153" s="242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3" t="s">
        <v>132</v>
      </c>
      <c r="AU153" s="243" t="s">
        <v>88</v>
      </c>
      <c r="AV153" s="13" t="s">
        <v>88</v>
      </c>
      <c r="AW153" s="13" t="s">
        <v>34</v>
      </c>
      <c r="AX153" s="13" t="s">
        <v>78</v>
      </c>
      <c r="AY153" s="243" t="s">
        <v>124</v>
      </c>
    </row>
    <row r="154" s="13" customFormat="1">
      <c r="A154" s="13"/>
      <c r="B154" s="232"/>
      <c r="C154" s="233"/>
      <c r="D154" s="234" t="s">
        <v>132</v>
      </c>
      <c r="E154" s="235" t="s">
        <v>1</v>
      </c>
      <c r="F154" s="236" t="s">
        <v>187</v>
      </c>
      <c r="G154" s="233"/>
      <c r="H154" s="237">
        <v>35</v>
      </c>
      <c r="I154" s="238"/>
      <c r="J154" s="233"/>
      <c r="K154" s="233"/>
      <c r="L154" s="239"/>
      <c r="M154" s="240"/>
      <c r="N154" s="241"/>
      <c r="O154" s="241"/>
      <c r="P154" s="241"/>
      <c r="Q154" s="241"/>
      <c r="R154" s="241"/>
      <c r="S154" s="241"/>
      <c r="T154" s="242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3" t="s">
        <v>132</v>
      </c>
      <c r="AU154" s="243" t="s">
        <v>88</v>
      </c>
      <c r="AV154" s="13" t="s">
        <v>88</v>
      </c>
      <c r="AW154" s="13" t="s">
        <v>34</v>
      </c>
      <c r="AX154" s="13" t="s">
        <v>78</v>
      </c>
      <c r="AY154" s="243" t="s">
        <v>124</v>
      </c>
    </row>
    <row r="155" s="13" customFormat="1">
      <c r="A155" s="13"/>
      <c r="B155" s="232"/>
      <c r="C155" s="233"/>
      <c r="D155" s="234" t="s">
        <v>132</v>
      </c>
      <c r="E155" s="235" t="s">
        <v>1</v>
      </c>
      <c r="F155" s="236" t="s">
        <v>188</v>
      </c>
      <c r="G155" s="233"/>
      <c r="H155" s="237">
        <v>9</v>
      </c>
      <c r="I155" s="238"/>
      <c r="J155" s="233"/>
      <c r="K155" s="233"/>
      <c r="L155" s="239"/>
      <c r="M155" s="240"/>
      <c r="N155" s="241"/>
      <c r="O155" s="241"/>
      <c r="P155" s="241"/>
      <c r="Q155" s="241"/>
      <c r="R155" s="241"/>
      <c r="S155" s="241"/>
      <c r="T155" s="242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3" t="s">
        <v>132</v>
      </c>
      <c r="AU155" s="243" t="s">
        <v>88</v>
      </c>
      <c r="AV155" s="13" t="s">
        <v>88</v>
      </c>
      <c r="AW155" s="13" t="s">
        <v>34</v>
      </c>
      <c r="AX155" s="13" t="s">
        <v>78</v>
      </c>
      <c r="AY155" s="243" t="s">
        <v>124</v>
      </c>
    </row>
    <row r="156" s="14" customFormat="1">
      <c r="A156" s="14"/>
      <c r="B156" s="244"/>
      <c r="C156" s="245"/>
      <c r="D156" s="234" t="s">
        <v>132</v>
      </c>
      <c r="E156" s="246" t="s">
        <v>1</v>
      </c>
      <c r="F156" s="247" t="s">
        <v>161</v>
      </c>
      <c r="G156" s="245"/>
      <c r="H156" s="248">
        <v>346.5</v>
      </c>
      <c r="I156" s="249"/>
      <c r="J156" s="245"/>
      <c r="K156" s="245"/>
      <c r="L156" s="250"/>
      <c r="M156" s="251"/>
      <c r="N156" s="252"/>
      <c r="O156" s="252"/>
      <c r="P156" s="252"/>
      <c r="Q156" s="252"/>
      <c r="R156" s="252"/>
      <c r="S156" s="252"/>
      <c r="T156" s="253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54" t="s">
        <v>132</v>
      </c>
      <c r="AU156" s="254" t="s">
        <v>88</v>
      </c>
      <c r="AV156" s="14" t="s">
        <v>130</v>
      </c>
      <c r="AW156" s="14" t="s">
        <v>34</v>
      </c>
      <c r="AX156" s="14" t="s">
        <v>86</v>
      </c>
      <c r="AY156" s="254" t="s">
        <v>124</v>
      </c>
    </row>
    <row r="157" s="2" customFormat="1" ht="24.15" customHeight="1">
      <c r="A157" s="37"/>
      <c r="B157" s="38"/>
      <c r="C157" s="218" t="s">
        <v>189</v>
      </c>
      <c r="D157" s="218" t="s">
        <v>126</v>
      </c>
      <c r="E157" s="219" t="s">
        <v>190</v>
      </c>
      <c r="F157" s="220" t="s">
        <v>191</v>
      </c>
      <c r="G157" s="221" t="s">
        <v>129</v>
      </c>
      <c r="H157" s="222">
        <v>150</v>
      </c>
      <c r="I157" s="223"/>
      <c r="J157" s="224">
        <f>ROUND(I157*H157,2)</f>
        <v>0</v>
      </c>
      <c r="K157" s="225"/>
      <c r="L157" s="43"/>
      <c r="M157" s="226" t="s">
        <v>1</v>
      </c>
      <c r="N157" s="227" t="s">
        <v>43</v>
      </c>
      <c r="O157" s="90"/>
      <c r="P157" s="228">
        <f>O157*H157</f>
        <v>0</v>
      </c>
      <c r="Q157" s="228">
        <v>0</v>
      </c>
      <c r="R157" s="228">
        <f>Q157*H157</f>
        <v>0</v>
      </c>
      <c r="S157" s="228">
        <v>0</v>
      </c>
      <c r="T157" s="229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30" t="s">
        <v>130</v>
      </c>
      <c r="AT157" s="230" t="s">
        <v>126</v>
      </c>
      <c r="AU157" s="230" t="s">
        <v>88</v>
      </c>
      <c r="AY157" s="16" t="s">
        <v>124</v>
      </c>
      <c r="BE157" s="231">
        <f>IF(N157="základní",J157,0)</f>
        <v>0</v>
      </c>
      <c r="BF157" s="231">
        <f>IF(N157="snížená",J157,0)</f>
        <v>0</v>
      </c>
      <c r="BG157" s="231">
        <f>IF(N157="zákl. přenesená",J157,0)</f>
        <v>0</v>
      </c>
      <c r="BH157" s="231">
        <f>IF(N157="sníž. přenesená",J157,0)</f>
        <v>0</v>
      </c>
      <c r="BI157" s="231">
        <f>IF(N157="nulová",J157,0)</f>
        <v>0</v>
      </c>
      <c r="BJ157" s="16" t="s">
        <v>86</v>
      </c>
      <c r="BK157" s="231">
        <f>ROUND(I157*H157,2)</f>
        <v>0</v>
      </c>
      <c r="BL157" s="16" t="s">
        <v>130</v>
      </c>
      <c r="BM157" s="230" t="s">
        <v>192</v>
      </c>
    </row>
    <row r="158" s="13" customFormat="1">
      <c r="A158" s="13"/>
      <c r="B158" s="232"/>
      <c r="C158" s="233"/>
      <c r="D158" s="234" t="s">
        <v>132</v>
      </c>
      <c r="E158" s="235" t="s">
        <v>1</v>
      </c>
      <c r="F158" s="236" t="s">
        <v>193</v>
      </c>
      <c r="G158" s="233"/>
      <c r="H158" s="237">
        <v>150</v>
      </c>
      <c r="I158" s="238"/>
      <c r="J158" s="233"/>
      <c r="K158" s="233"/>
      <c r="L158" s="239"/>
      <c r="M158" s="240"/>
      <c r="N158" s="241"/>
      <c r="O158" s="241"/>
      <c r="P158" s="241"/>
      <c r="Q158" s="241"/>
      <c r="R158" s="241"/>
      <c r="S158" s="241"/>
      <c r="T158" s="242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3" t="s">
        <v>132</v>
      </c>
      <c r="AU158" s="243" t="s">
        <v>88</v>
      </c>
      <c r="AV158" s="13" t="s">
        <v>88</v>
      </c>
      <c r="AW158" s="13" t="s">
        <v>34</v>
      </c>
      <c r="AX158" s="13" t="s">
        <v>86</v>
      </c>
      <c r="AY158" s="243" t="s">
        <v>124</v>
      </c>
    </row>
    <row r="159" s="2" customFormat="1" ht="16.5" customHeight="1">
      <c r="A159" s="37"/>
      <c r="B159" s="38"/>
      <c r="C159" s="259" t="s">
        <v>194</v>
      </c>
      <c r="D159" s="259" t="s">
        <v>195</v>
      </c>
      <c r="E159" s="260" t="s">
        <v>196</v>
      </c>
      <c r="F159" s="261" t="s">
        <v>197</v>
      </c>
      <c r="G159" s="262" t="s">
        <v>172</v>
      </c>
      <c r="H159" s="263">
        <v>40.5</v>
      </c>
      <c r="I159" s="264"/>
      <c r="J159" s="265">
        <f>ROUND(I159*H159,2)</f>
        <v>0</v>
      </c>
      <c r="K159" s="266"/>
      <c r="L159" s="267"/>
      <c r="M159" s="268" t="s">
        <v>1</v>
      </c>
      <c r="N159" s="269" t="s">
        <v>43</v>
      </c>
      <c r="O159" s="90"/>
      <c r="P159" s="228">
        <f>O159*H159</f>
        <v>0</v>
      </c>
      <c r="Q159" s="228">
        <v>1</v>
      </c>
      <c r="R159" s="228">
        <f>Q159*H159</f>
        <v>40.5</v>
      </c>
      <c r="S159" s="228">
        <v>0</v>
      </c>
      <c r="T159" s="229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30" t="s">
        <v>169</v>
      </c>
      <c r="AT159" s="230" t="s">
        <v>195</v>
      </c>
      <c r="AU159" s="230" t="s">
        <v>88</v>
      </c>
      <c r="AY159" s="16" t="s">
        <v>124</v>
      </c>
      <c r="BE159" s="231">
        <f>IF(N159="základní",J159,0)</f>
        <v>0</v>
      </c>
      <c r="BF159" s="231">
        <f>IF(N159="snížená",J159,0)</f>
        <v>0</v>
      </c>
      <c r="BG159" s="231">
        <f>IF(N159="zákl. přenesená",J159,0)</f>
        <v>0</v>
      </c>
      <c r="BH159" s="231">
        <f>IF(N159="sníž. přenesená",J159,0)</f>
        <v>0</v>
      </c>
      <c r="BI159" s="231">
        <f>IF(N159="nulová",J159,0)</f>
        <v>0</v>
      </c>
      <c r="BJ159" s="16" t="s">
        <v>86</v>
      </c>
      <c r="BK159" s="231">
        <f>ROUND(I159*H159,2)</f>
        <v>0</v>
      </c>
      <c r="BL159" s="16" t="s">
        <v>130</v>
      </c>
      <c r="BM159" s="230" t="s">
        <v>198</v>
      </c>
    </row>
    <row r="160" s="13" customFormat="1">
      <c r="A160" s="13"/>
      <c r="B160" s="232"/>
      <c r="C160" s="233"/>
      <c r="D160" s="234" t="s">
        <v>132</v>
      </c>
      <c r="E160" s="235" t="s">
        <v>1</v>
      </c>
      <c r="F160" s="236" t="s">
        <v>199</v>
      </c>
      <c r="G160" s="233"/>
      <c r="H160" s="237">
        <v>40.5</v>
      </c>
      <c r="I160" s="238"/>
      <c r="J160" s="233"/>
      <c r="K160" s="233"/>
      <c r="L160" s="239"/>
      <c r="M160" s="240"/>
      <c r="N160" s="241"/>
      <c r="O160" s="241"/>
      <c r="P160" s="241"/>
      <c r="Q160" s="241"/>
      <c r="R160" s="241"/>
      <c r="S160" s="241"/>
      <c r="T160" s="242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3" t="s">
        <v>132</v>
      </c>
      <c r="AU160" s="243" t="s">
        <v>88</v>
      </c>
      <c r="AV160" s="13" t="s">
        <v>88</v>
      </c>
      <c r="AW160" s="13" t="s">
        <v>34</v>
      </c>
      <c r="AX160" s="13" t="s">
        <v>86</v>
      </c>
      <c r="AY160" s="243" t="s">
        <v>124</v>
      </c>
    </row>
    <row r="161" s="2" customFormat="1" ht="24.15" customHeight="1">
      <c r="A161" s="37"/>
      <c r="B161" s="38"/>
      <c r="C161" s="218" t="s">
        <v>200</v>
      </c>
      <c r="D161" s="218" t="s">
        <v>126</v>
      </c>
      <c r="E161" s="219" t="s">
        <v>201</v>
      </c>
      <c r="F161" s="220" t="s">
        <v>202</v>
      </c>
      <c r="G161" s="221" t="s">
        <v>129</v>
      </c>
      <c r="H161" s="222">
        <v>150</v>
      </c>
      <c r="I161" s="223"/>
      <c r="J161" s="224">
        <f>ROUND(I161*H161,2)</f>
        <v>0</v>
      </c>
      <c r="K161" s="225"/>
      <c r="L161" s="43"/>
      <c r="M161" s="226" t="s">
        <v>1</v>
      </c>
      <c r="N161" s="227" t="s">
        <v>43</v>
      </c>
      <c r="O161" s="90"/>
      <c r="P161" s="228">
        <f>O161*H161</f>
        <v>0</v>
      </c>
      <c r="Q161" s="228">
        <v>0</v>
      </c>
      <c r="R161" s="228">
        <f>Q161*H161</f>
        <v>0</v>
      </c>
      <c r="S161" s="228">
        <v>0</v>
      </c>
      <c r="T161" s="229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30" t="s">
        <v>130</v>
      </c>
      <c r="AT161" s="230" t="s">
        <v>126</v>
      </c>
      <c r="AU161" s="230" t="s">
        <v>88</v>
      </c>
      <c r="AY161" s="16" t="s">
        <v>124</v>
      </c>
      <c r="BE161" s="231">
        <f>IF(N161="základní",J161,0)</f>
        <v>0</v>
      </c>
      <c r="BF161" s="231">
        <f>IF(N161="snížená",J161,0)</f>
        <v>0</v>
      </c>
      <c r="BG161" s="231">
        <f>IF(N161="zákl. přenesená",J161,0)</f>
        <v>0</v>
      </c>
      <c r="BH161" s="231">
        <f>IF(N161="sníž. přenesená",J161,0)</f>
        <v>0</v>
      </c>
      <c r="BI161" s="231">
        <f>IF(N161="nulová",J161,0)</f>
        <v>0</v>
      </c>
      <c r="BJ161" s="16" t="s">
        <v>86</v>
      </c>
      <c r="BK161" s="231">
        <f>ROUND(I161*H161,2)</f>
        <v>0</v>
      </c>
      <c r="BL161" s="16" t="s">
        <v>130</v>
      </c>
      <c r="BM161" s="230" t="s">
        <v>203</v>
      </c>
    </row>
    <row r="162" s="13" customFormat="1">
      <c r="A162" s="13"/>
      <c r="B162" s="232"/>
      <c r="C162" s="233"/>
      <c r="D162" s="234" t="s">
        <v>132</v>
      </c>
      <c r="E162" s="235" t="s">
        <v>1</v>
      </c>
      <c r="F162" s="236" t="s">
        <v>204</v>
      </c>
      <c r="G162" s="233"/>
      <c r="H162" s="237">
        <v>150</v>
      </c>
      <c r="I162" s="238"/>
      <c r="J162" s="233"/>
      <c r="K162" s="233"/>
      <c r="L162" s="239"/>
      <c r="M162" s="240"/>
      <c r="N162" s="241"/>
      <c r="O162" s="241"/>
      <c r="P162" s="241"/>
      <c r="Q162" s="241"/>
      <c r="R162" s="241"/>
      <c r="S162" s="241"/>
      <c r="T162" s="242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3" t="s">
        <v>132</v>
      </c>
      <c r="AU162" s="243" t="s">
        <v>88</v>
      </c>
      <c r="AV162" s="13" t="s">
        <v>88</v>
      </c>
      <c r="AW162" s="13" t="s">
        <v>34</v>
      </c>
      <c r="AX162" s="13" t="s">
        <v>86</v>
      </c>
      <c r="AY162" s="243" t="s">
        <v>124</v>
      </c>
    </row>
    <row r="163" s="2" customFormat="1" ht="16.5" customHeight="1">
      <c r="A163" s="37"/>
      <c r="B163" s="38"/>
      <c r="C163" s="259" t="s">
        <v>205</v>
      </c>
      <c r="D163" s="259" t="s">
        <v>195</v>
      </c>
      <c r="E163" s="260" t="s">
        <v>206</v>
      </c>
      <c r="F163" s="261" t="s">
        <v>207</v>
      </c>
      <c r="G163" s="262" t="s">
        <v>208</v>
      </c>
      <c r="H163" s="263">
        <v>2.25</v>
      </c>
      <c r="I163" s="264"/>
      <c r="J163" s="265">
        <f>ROUND(I163*H163,2)</f>
        <v>0</v>
      </c>
      <c r="K163" s="266"/>
      <c r="L163" s="267"/>
      <c r="M163" s="268" t="s">
        <v>1</v>
      </c>
      <c r="N163" s="269" t="s">
        <v>43</v>
      </c>
      <c r="O163" s="90"/>
      <c r="P163" s="228">
        <f>O163*H163</f>
        <v>0</v>
      </c>
      <c r="Q163" s="228">
        <v>0.001</v>
      </c>
      <c r="R163" s="228">
        <f>Q163*H163</f>
        <v>0.0022500000000000003</v>
      </c>
      <c r="S163" s="228">
        <v>0</v>
      </c>
      <c r="T163" s="229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30" t="s">
        <v>169</v>
      </c>
      <c r="AT163" s="230" t="s">
        <v>195</v>
      </c>
      <c r="AU163" s="230" t="s">
        <v>88</v>
      </c>
      <c r="AY163" s="16" t="s">
        <v>124</v>
      </c>
      <c r="BE163" s="231">
        <f>IF(N163="základní",J163,0)</f>
        <v>0</v>
      </c>
      <c r="BF163" s="231">
        <f>IF(N163="snížená",J163,0)</f>
        <v>0</v>
      </c>
      <c r="BG163" s="231">
        <f>IF(N163="zákl. přenesená",J163,0)</f>
        <v>0</v>
      </c>
      <c r="BH163" s="231">
        <f>IF(N163="sníž. přenesená",J163,0)</f>
        <v>0</v>
      </c>
      <c r="BI163" s="231">
        <f>IF(N163="nulová",J163,0)</f>
        <v>0</v>
      </c>
      <c r="BJ163" s="16" t="s">
        <v>86</v>
      </c>
      <c r="BK163" s="231">
        <f>ROUND(I163*H163,2)</f>
        <v>0</v>
      </c>
      <c r="BL163" s="16" t="s">
        <v>130</v>
      </c>
      <c r="BM163" s="230" t="s">
        <v>209</v>
      </c>
    </row>
    <row r="164" s="13" customFormat="1">
      <c r="A164" s="13"/>
      <c r="B164" s="232"/>
      <c r="C164" s="233"/>
      <c r="D164" s="234" t="s">
        <v>132</v>
      </c>
      <c r="E164" s="235" t="s">
        <v>1</v>
      </c>
      <c r="F164" s="236" t="s">
        <v>210</v>
      </c>
      <c r="G164" s="233"/>
      <c r="H164" s="237">
        <v>2.25</v>
      </c>
      <c r="I164" s="238"/>
      <c r="J164" s="233"/>
      <c r="K164" s="233"/>
      <c r="L164" s="239"/>
      <c r="M164" s="240"/>
      <c r="N164" s="241"/>
      <c r="O164" s="241"/>
      <c r="P164" s="241"/>
      <c r="Q164" s="241"/>
      <c r="R164" s="241"/>
      <c r="S164" s="241"/>
      <c r="T164" s="242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3" t="s">
        <v>132</v>
      </c>
      <c r="AU164" s="243" t="s">
        <v>88</v>
      </c>
      <c r="AV164" s="13" t="s">
        <v>88</v>
      </c>
      <c r="AW164" s="13" t="s">
        <v>34</v>
      </c>
      <c r="AX164" s="13" t="s">
        <v>86</v>
      </c>
      <c r="AY164" s="243" t="s">
        <v>124</v>
      </c>
    </row>
    <row r="165" s="2" customFormat="1" ht="16.5" customHeight="1">
      <c r="A165" s="37"/>
      <c r="B165" s="38"/>
      <c r="C165" s="218" t="s">
        <v>8</v>
      </c>
      <c r="D165" s="218" t="s">
        <v>126</v>
      </c>
      <c r="E165" s="219" t="s">
        <v>211</v>
      </c>
      <c r="F165" s="220" t="s">
        <v>212</v>
      </c>
      <c r="G165" s="221" t="s">
        <v>151</v>
      </c>
      <c r="H165" s="222">
        <v>12</v>
      </c>
      <c r="I165" s="223"/>
      <c r="J165" s="224">
        <f>ROUND(I165*H165,2)</f>
        <v>0</v>
      </c>
      <c r="K165" s="225"/>
      <c r="L165" s="43"/>
      <c r="M165" s="226" t="s">
        <v>1</v>
      </c>
      <c r="N165" s="227" t="s">
        <v>43</v>
      </c>
      <c r="O165" s="90"/>
      <c r="P165" s="228">
        <f>O165*H165</f>
        <v>0</v>
      </c>
      <c r="Q165" s="228">
        <v>0</v>
      </c>
      <c r="R165" s="228">
        <f>Q165*H165</f>
        <v>0</v>
      </c>
      <c r="S165" s="228">
        <v>0</v>
      </c>
      <c r="T165" s="229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230" t="s">
        <v>130</v>
      </c>
      <c r="AT165" s="230" t="s">
        <v>126</v>
      </c>
      <c r="AU165" s="230" t="s">
        <v>88</v>
      </c>
      <c r="AY165" s="16" t="s">
        <v>124</v>
      </c>
      <c r="BE165" s="231">
        <f>IF(N165="základní",J165,0)</f>
        <v>0</v>
      </c>
      <c r="BF165" s="231">
        <f>IF(N165="snížená",J165,0)</f>
        <v>0</v>
      </c>
      <c r="BG165" s="231">
        <f>IF(N165="zákl. přenesená",J165,0)</f>
        <v>0</v>
      </c>
      <c r="BH165" s="231">
        <f>IF(N165="sníž. přenesená",J165,0)</f>
        <v>0</v>
      </c>
      <c r="BI165" s="231">
        <f>IF(N165="nulová",J165,0)</f>
        <v>0</v>
      </c>
      <c r="BJ165" s="16" t="s">
        <v>86</v>
      </c>
      <c r="BK165" s="231">
        <f>ROUND(I165*H165,2)</f>
        <v>0</v>
      </c>
      <c r="BL165" s="16" t="s">
        <v>130</v>
      </c>
      <c r="BM165" s="230" t="s">
        <v>213</v>
      </c>
    </row>
    <row r="166" s="13" customFormat="1">
      <c r="A166" s="13"/>
      <c r="B166" s="232"/>
      <c r="C166" s="233"/>
      <c r="D166" s="234" t="s">
        <v>132</v>
      </c>
      <c r="E166" s="235" t="s">
        <v>1</v>
      </c>
      <c r="F166" s="236" t="s">
        <v>214</v>
      </c>
      <c r="G166" s="233"/>
      <c r="H166" s="237">
        <v>12</v>
      </c>
      <c r="I166" s="238"/>
      <c r="J166" s="233"/>
      <c r="K166" s="233"/>
      <c r="L166" s="239"/>
      <c r="M166" s="240"/>
      <c r="N166" s="241"/>
      <c r="O166" s="241"/>
      <c r="P166" s="241"/>
      <c r="Q166" s="241"/>
      <c r="R166" s="241"/>
      <c r="S166" s="241"/>
      <c r="T166" s="242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3" t="s">
        <v>132</v>
      </c>
      <c r="AU166" s="243" t="s">
        <v>88</v>
      </c>
      <c r="AV166" s="13" t="s">
        <v>88</v>
      </c>
      <c r="AW166" s="13" t="s">
        <v>34</v>
      </c>
      <c r="AX166" s="13" t="s">
        <v>86</v>
      </c>
      <c r="AY166" s="243" t="s">
        <v>124</v>
      </c>
    </row>
    <row r="167" s="12" customFormat="1" ht="22.8" customHeight="1">
      <c r="A167" s="12"/>
      <c r="B167" s="202"/>
      <c r="C167" s="203"/>
      <c r="D167" s="204" t="s">
        <v>77</v>
      </c>
      <c r="E167" s="216" t="s">
        <v>88</v>
      </c>
      <c r="F167" s="216" t="s">
        <v>215</v>
      </c>
      <c r="G167" s="203"/>
      <c r="H167" s="203"/>
      <c r="I167" s="206"/>
      <c r="J167" s="217">
        <f>BK167</f>
        <v>0</v>
      </c>
      <c r="K167" s="203"/>
      <c r="L167" s="208"/>
      <c r="M167" s="209"/>
      <c r="N167" s="210"/>
      <c r="O167" s="210"/>
      <c r="P167" s="211">
        <f>SUM(P168:P173)</f>
        <v>0</v>
      </c>
      <c r="Q167" s="210"/>
      <c r="R167" s="211">
        <f>SUM(R168:R173)</f>
        <v>0.049139999999999996</v>
      </c>
      <c r="S167" s="210"/>
      <c r="T167" s="212">
        <f>SUM(T168:T173)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13" t="s">
        <v>86</v>
      </c>
      <c r="AT167" s="214" t="s">
        <v>77</v>
      </c>
      <c r="AU167" s="214" t="s">
        <v>86</v>
      </c>
      <c r="AY167" s="213" t="s">
        <v>124</v>
      </c>
      <c r="BK167" s="215">
        <f>SUM(BK168:BK173)</f>
        <v>0</v>
      </c>
    </row>
    <row r="168" s="2" customFormat="1" ht="33" customHeight="1">
      <c r="A168" s="37"/>
      <c r="B168" s="38"/>
      <c r="C168" s="218" t="s">
        <v>216</v>
      </c>
      <c r="D168" s="218" t="s">
        <v>126</v>
      </c>
      <c r="E168" s="219" t="s">
        <v>217</v>
      </c>
      <c r="F168" s="220" t="s">
        <v>218</v>
      </c>
      <c r="G168" s="221" t="s">
        <v>151</v>
      </c>
      <c r="H168" s="222">
        <v>5.8499999999999996</v>
      </c>
      <c r="I168" s="223"/>
      <c r="J168" s="224">
        <f>ROUND(I168*H168,2)</f>
        <v>0</v>
      </c>
      <c r="K168" s="225"/>
      <c r="L168" s="43"/>
      <c r="M168" s="226" t="s">
        <v>1</v>
      </c>
      <c r="N168" s="227" t="s">
        <v>43</v>
      </c>
      <c r="O168" s="90"/>
      <c r="P168" s="228">
        <f>O168*H168</f>
        <v>0</v>
      </c>
      <c r="Q168" s="228">
        <v>0</v>
      </c>
      <c r="R168" s="228">
        <f>Q168*H168</f>
        <v>0</v>
      </c>
      <c r="S168" s="228">
        <v>0</v>
      </c>
      <c r="T168" s="229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30" t="s">
        <v>130</v>
      </c>
      <c r="AT168" s="230" t="s">
        <v>126</v>
      </c>
      <c r="AU168" s="230" t="s">
        <v>88</v>
      </c>
      <c r="AY168" s="16" t="s">
        <v>124</v>
      </c>
      <c r="BE168" s="231">
        <f>IF(N168="základní",J168,0)</f>
        <v>0</v>
      </c>
      <c r="BF168" s="231">
        <f>IF(N168="snížená",J168,0)</f>
        <v>0</v>
      </c>
      <c r="BG168" s="231">
        <f>IF(N168="zákl. přenesená",J168,0)</f>
        <v>0</v>
      </c>
      <c r="BH168" s="231">
        <f>IF(N168="sníž. přenesená",J168,0)</f>
        <v>0</v>
      </c>
      <c r="BI168" s="231">
        <f>IF(N168="nulová",J168,0)</f>
        <v>0</v>
      </c>
      <c r="BJ168" s="16" t="s">
        <v>86</v>
      </c>
      <c r="BK168" s="231">
        <f>ROUND(I168*H168,2)</f>
        <v>0</v>
      </c>
      <c r="BL168" s="16" t="s">
        <v>130</v>
      </c>
      <c r="BM168" s="230" t="s">
        <v>219</v>
      </c>
    </row>
    <row r="169" s="13" customFormat="1">
      <c r="A169" s="13"/>
      <c r="B169" s="232"/>
      <c r="C169" s="233"/>
      <c r="D169" s="234" t="s">
        <v>132</v>
      </c>
      <c r="E169" s="235" t="s">
        <v>1</v>
      </c>
      <c r="F169" s="236" t="s">
        <v>220</v>
      </c>
      <c r="G169" s="233"/>
      <c r="H169" s="237">
        <v>5.8499999999999996</v>
      </c>
      <c r="I169" s="238"/>
      <c r="J169" s="233"/>
      <c r="K169" s="233"/>
      <c r="L169" s="239"/>
      <c r="M169" s="240"/>
      <c r="N169" s="241"/>
      <c r="O169" s="241"/>
      <c r="P169" s="241"/>
      <c r="Q169" s="241"/>
      <c r="R169" s="241"/>
      <c r="S169" s="241"/>
      <c r="T169" s="242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3" t="s">
        <v>132</v>
      </c>
      <c r="AU169" s="243" t="s">
        <v>88</v>
      </c>
      <c r="AV169" s="13" t="s">
        <v>88</v>
      </c>
      <c r="AW169" s="13" t="s">
        <v>34</v>
      </c>
      <c r="AX169" s="13" t="s">
        <v>86</v>
      </c>
      <c r="AY169" s="243" t="s">
        <v>124</v>
      </c>
    </row>
    <row r="170" s="2" customFormat="1" ht="24.15" customHeight="1">
      <c r="A170" s="37"/>
      <c r="B170" s="38"/>
      <c r="C170" s="218" t="s">
        <v>221</v>
      </c>
      <c r="D170" s="218" t="s">
        <v>126</v>
      </c>
      <c r="E170" s="219" t="s">
        <v>222</v>
      </c>
      <c r="F170" s="220" t="s">
        <v>223</v>
      </c>
      <c r="G170" s="221" t="s">
        <v>129</v>
      </c>
      <c r="H170" s="222">
        <v>78</v>
      </c>
      <c r="I170" s="223"/>
      <c r="J170" s="224">
        <f>ROUND(I170*H170,2)</f>
        <v>0</v>
      </c>
      <c r="K170" s="225"/>
      <c r="L170" s="43"/>
      <c r="M170" s="226" t="s">
        <v>1</v>
      </c>
      <c r="N170" s="227" t="s">
        <v>43</v>
      </c>
      <c r="O170" s="90"/>
      <c r="P170" s="228">
        <f>O170*H170</f>
        <v>0</v>
      </c>
      <c r="Q170" s="228">
        <v>0.00027</v>
      </c>
      <c r="R170" s="228">
        <f>Q170*H170</f>
        <v>0.021059999999999999</v>
      </c>
      <c r="S170" s="228">
        <v>0</v>
      </c>
      <c r="T170" s="229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30" t="s">
        <v>130</v>
      </c>
      <c r="AT170" s="230" t="s">
        <v>126</v>
      </c>
      <c r="AU170" s="230" t="s">
        <v>88</v>
      </c>
      <c r="AY170" s="16" t="s">
        <v>124</v>
      </c>
      <c r="BE170" s="231">
        <f>IF(N170="základní",J170,0)</f>
        <v>0</v>
      </c>
      <c r="BF170" s="231">
        <f>IF(N170="snížená",J170,0)</f>
        <v>0</v>
      </c>
      <c r="BG170" s="231">
        <f>IF(N170="zákl. přenesená",J170,0)</f>
        <v>0</v>
      </c>
      <c r="BH170" s="231">
        <f>IF(N170="sníž. přenesená",J170,0)</f>
        <v>0</v>
      </c>
      <c r="BI170" s="231">
        <f>IF(N170="nulová",J170,0)</f>
        <v>0</v>
      </c>
      <c r="BJ170" s="16" t="s">
        <v>86</v>
      </c>
      <c r="BK170" s="231">
        <f>ROUND(I170*H170,2)</f>
        <v>0</v>
      </c>
      <c r="BL170" s="16" t="s">
        <v>130</v>
      </c>
      <c r="BM170" s="230" t="s">
        <v>224</v>
      </c>
    </row>
    <row r="171" s="13" customFormat="1">
      <c r="A171" s="13"/>
      <c r="B171" s="232"/>
      <c r="C171" s="233"/>
      <c r="D171" s="234" t="s">
        <v>132</v>
      </c>
      <c r="E171" s="235" t="s">
        <v>1</v>
      </c>
      <c r="F171" s="236" t="s">
        <v>225</v>
      </c>
      <c r="G171" s="233"/>
      <c r="H171" s="237">
        <v>78</v>
      </c>
      <c r="I171" s="238"/>
      <c r="J171" s="233"/>
      <c r="K171" s="233"/>
      <c r="L171" s="239"/>
      <c r="M171" s="240"/>
      <c r="N171" s="241"/>
      <c r="O171" s="241"/>
      <c r="P171" s="241"/>
      <c r="Q171" s="241"/>
      <c r="R171" s="241"/>
      <c r="S171" s="241"/>
      <c r="T171" s="242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3" t="s">
        <v>132</v>
      </c>
      <c r="AU171" s="243" t="s">
        <v>88</v>
      </c>
      <c r="AV171" s="13" t="s">
        <v>88</v>
      </c>
      <c r="AW171" s="13" t="s">
        <v>34</v>
      </c>
      <c r="AX171" s="13" t="s">
        <v>86</v>
      </c>
      <c r="AY171" s="243" t="s">
        <v>124</v>
      </c>
    </row>
    <row r="172" s="2" customFormat="1" ht="21.75" customHeight="1">
      <c r="A172" s="37"/>
      <c r="B172" s="38"/>
      <c r="C172" s="259" t="s">
        <v>226</v>
      </c>
      <c r="D172" s="259" t="s">
        <v>195</v>
      </c>
      <c r="E172" s="260" t="s">
        <v>227</v>
      </c>
      <c r="F172" s="261" t="s">
        <v>228</v>
      </c>
      <c r="G172" s="262" t="s">
        <v>129</v>
      </c>
      <c r="H172" s="263">
        <v>93.599999999999994</v>
      </c>
      <c r="I172" s="264"/>
      <c r="J172" s="265">
        <f>ROUND(I172*H172,2)</f>
        <v>0</v>
      </c>
      <c r="K172" s="266"/>
      <c r="L172" s="267"/>
      <c r="M172" s="268" t="s">
        <v>1</v>
      </c>
      <c r="N172" s="269" t="s">
        <v>43</v>
      </c>
      <c r="O172" s="90"/>
      <c r="P172" s="228">
        <f>O172*H172</f>
        <v>0</v>
      </c>
      <c r="Q172" s="228">
        <v>0.00029999999999999997</v>
      </c>
      <c r="R172" s="228">
        <f>Q172*H172</f>
        <v>0.028079999999999997</v>
      </c>
      <c r="S172" s="228">
        <v>0</v>
      </c>
      <c r="T172" s="229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230" t="s">
        <v>169</v>
      </c>
      <c r="AT172" s="230" t="s">
        <v>195</v>
      </c>
      <c r="AU172" s="230" t="s">
        <v>88</v>
      </c>
      <c r="AY172" s="16" t="s">
        <v>124</v>
      </c>
      <c r="BE172" s="231">
        <f>IF(N172="základní",J172,0)</f>
        <v>0</v>
      </c>
      <c r="BF172" s="231">
        <f>IF(N172="snížená",J172,0)</f>
        <v>0</v>
      </c>
      <c r="BG172" s="231">
        <f>IF(N172="zákl. přenesená",J172,0)</f>
        <v>0</v>
      </c>
      <c r="BH172" s="231">
        <f>IF(N172="sníž. přenesená",J172,0)</f>
        <v>0</v>
      </c>
      <c r="BI172" s="231">
        <f>IF(N172="nulová",J172,0)</f>
        <v>0</v>
      </c>
      <c r="BJ172" s="16" t="s">
        <v>86</v>
      </c>
      <c r="BK172" s="231">
        <f>ROUND(I172*H172,2)</f>
        <v>0</v>
      </c>
      <c r="BL172" s="16" t="s">
        <v>130</v>
      </c>
      <c r="BM172" s="230" t="s">
        <v>229</v>
      </c>
    </row>
    <row r="173" s="13" customFormat="1">
      <c r="A173" s="13"/>
      <c r="B173" s="232"/>
      <c r="C173" s="233"/>
      <c r="D173" s="234" t="s">
        <v>132</v>
      </c>
      <c r="E173" s="233"/>
      <c r="F173" s="236" t="s">
        <v>230</v>
      </c>
      <c r="G173" s="233"/>
      <c r="H173" s="237">
        <v>93.599999999999994</v>
      </c>
      <c r="I173" s="238"/>
      <c r="J173" s="233"/>
      <c r="K173" s="233"/>
      <c r="L173" s="239"/>
      <c r="M173" s="240"/>
      <c r="N173" s="241"/>
      <c r="O173" s="241"/>
      <c r="P173" s="241"/>
      <c r="Q173" s="241"/>
      <c r="R173" s="241"/>
      <c r="S173" s="241"/>
      <c r="T173" s="242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3" t="s">
        <v>132</v>
      </c>
      <c r="AU173" s="243" t="s">
        <v>88</v>
      </c>
      <c r="AV173" s="13" t="s">
        <v>88</v>
      </c>
      <c r="AW173" s="13" t="s">
        <v>4</v>
      </c>
      <c r="AX173" s="13" t="s">
        <v>86</v>
      </c>
      <c r="AY173" s="243" t="s">
        <v>124</v>
      </c>
    </row>
    <row r="174" s="12" customFormat="1" ht="22.8" customHeight="1">
      <c r="A174" s="12"/>
      <c r="B174" s="202"/>
      <c r="C174" s="203"/>
      <c r="D174" s="204" t="s">
        <v>77</v>
      </c>
      <c r="E174" s="216" t="s">
        <v>148</v>
      </c>
      <c r="F174" s="216" t="s">
        <v>231</v>
      </c>
      <c r="G174" s="203"/>
      <c r="H174" s="203"/>
      <c r="I174" s="206"/>
      <c r="J174" s="217">
        <f>BK174</f>
        <v>0</v>
      </c>
      <c r="K174" s="203"/>
      <c r="L174" s="208"/>
      <c r="M174" s="209"/>
      <c r="N174" s="210"/>
      <c r="O174" s="210"/>
      <c r="P174" s="211">
        <f>SUM(P175:P219)</f>
        <v>0</v>
      </c>
      <c r="Q174" s="210"/>
      <c r="R174" s="211">
        <f>SUM(R175:R219)</f>
        <v>91.107950000000002</v>
      </c>
      <c r="S174" s="210"/>
      <c r="T174" s="212">
        <f>SUM(T175:T219)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13" t="s">
        <v>86</v>
      </c>
      <c r="AT174" s="214" t="s">
        <v>77</v>
      </c>
      <c r="AU174" s="214" t="s">
        <v>86</v>
      </c>
      <c r="AY174" s="213" t="s">
        <v>124</v>
      </c>
      <c r="BK174" s="215">
        <f>SUM(BK175:BK219)</f>
        <v>0</v>
      </c>
    </row>
    <row r="175" s="2" customFormat="1" ht="16.5" customHeight="1">
      <c r="A175" s="37"/>
      <c r="B175" s="38"/>
      <c r="C175" s="218" t="s">
        <v>232</v>
      </c>
      <c r="D175" s="218" t="s">
        <v>126</v>
      </c>
      <c r="E175" s="219" t="s">
        <v>233</v>
      </c>
      <c r="F175" s="220" t="s">
        <v>234</v>
      </c>
      <c r="G175" s="221" t="s">
        <v>129</v>
      </c>
      <c r="H175" s="222">
        <v>346.5</v>
      </c>
      <c r="I175" s="223"/>
      <c r="J175" s="224">
        <f>ROUND(I175*H175,2)</f>
        <v>0</v>
      </c>
      <c r="K175" s="225"/>
      <c r="L175" s="43"/>
      <c r="M175" s="226" t="s">
        <v>1</v>
      </c>
      <c r="N175" s="227" t="s">
        <v>43</v>
      </c>
      <c r="O175" s="90"/>
      <c r="P175" s="228">
        <f>O175*H175</f>
        <v>0</v>
      </c>
      <c r="Q175" s="228">
        <v>0</v>
      </c>
      <c r="R175" s="228">
        <f>Q175*H175</f>
        <v>0</v>
      </c>
      <c r="S175" s="228">
        <v>0</v>
      </c>
      <c r="T175" s="229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230" t="s">
        <v>130</v>
      </c>
      <c r="AT175" s="230" t="s">
        <v>126</v>
      </c>
      <c r="AU175" s="230" t="s">
        <v>88</v>
      </c>
      <c r="AY175" s="16" t="s">
        <v>124</v>
      </c>
      <c r="BE175" s="231">
        <f>IF(N175="základní",J175,0)</f>
        <v>0</v>
      </c>
      <c r="BF175" s="231">
        <f>IF(N175="snížená",J175,0)</f>
        <v>0</v>
      </c>
      <c r="BG175" s="231">
        <f>IF(N175="zákl. přenesená",J175,0)</f>
        <v>0</v>
      </c>
      <c r="BH175" s="231">
        <f>IF(N175="sníž. přenesená",J175,0)</f>
        <v>0</v>
      </c>
      <c r="BI175" s="231">
        <f>IF(N175="nulová",J175,0)</f>
        <v>0</v>
      </c>
      <c r="BJ175" s="16" t="s">
        <v>86</v>
      </c>
      <c r="BK175" s="231">
        <f>ROUND(I175*H175,2)</f>
        <v>0</v>
      </c>
      <c r="BL175" s="16" t="s">
        <v>130</v>
      </c>
      <c r="BM175" s="230" t="s">
        <v>235</v>
      </c>
    </row>
    <row r="176" s="2" customFormat="1">
      <c r="A176" s="37"/>
      <c r="B176" s="38"/>
      <c r="C176" s="39"/>
      <c r="D176" s="234" t="s">
        <v>166</v>
      </c>
      <c r="E176" s="39"/>
      <c r="F176" s="255" t="s">
        <v>236</v>
      </c>
      <c r="G176" s="39"/>
      <c r="H176" s="39"/>
      <c r="I176" s="256"/>
      <c r="J176" s="39"/>
      <c r="K176" s="39"/>
      <c r="L176" s="43"/>
      <c r="M176" s="257"/>
      <c r="N176" s="258"/>
      <c r="O176" s="90"/>
      <c r="P176" s="90"/>
      <c r="Q176" s="90"/>
      <c r="R176" s="90"/>
      <c r="S176" s="90"/>
      <c r="T176" s="91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T176" s="16" t="s">
        <v>166</v>
      </c>
      <c r="AU176" s="16" t="s">
        <v>88</v>
      </c>
    </row>
    <row r="177" s="13" customFormat="1">
      <c r="A177" s="13"/>
      <c r="B177" s="232"/>
      <c r="C177" s="233"/>
      <c r="D177" s="234" t="s">
        <v>132</v>
      </c>
      <c r="E177" s="235" t="s">
        <v>1</v>
      </c>
      <c r="F177" s="236" t="s">
        <v>237</v>
      </c>
      <c r="G177" s="233"/>
      <c r="H177" s="237">
        <v>291.5</v>
      </c>
      <c r="I177" s="238"/>
      <c r="J177" s="233"/>
      <c r="K177" s="233"/>
      <c r="L177" s="239"/>
      <c r="M177" s="240"/>
      <c r="N177" s="241"/>
      <c r="O177" s="241"/>
      <c r="P177" s="241"/>
      <c r="Q177" s="241"/>
      <c r="R177" s="241"/>
      <c r="S177" s="241"/>
      <c r="T177" s="242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3" t="s">
        <v>132</v>
      </c>
      <c r="AU177" s="243" t="s">
        <v>88</v>
      </c>
      <c r="AV177" s="13" t="s">
        <v>88</v>
      </c>
      <c r="AW177" s="13" t="s">
        <v>34</v>
      </c>
      <c r="AX177" s="13" t="s">
        <v>78</v>
      </c>
      <c r="AY177" s="243" t="s">
        <v>124</v>
      </c>
    </row>
    <row r="178" s="13" customFormat="1">
      <c r="A178" s="13"/>
      <c r="B178" s="232"/>
      <c r="C178" s="233"/>
      <c r="D178" s="234" t="s">
        <v>132</v>
      </c>
      <c r="E178" s="235" t="s">
        <v>1</v>
      </c>
      <c r="F178" s="236" t="s">
        <v>238</v>
      </c>
      <c r="G178" s="233"/>
      <c r="H178" s="237">
        <v>35</v>
      </c>
      <c r="I178" s="238"/>
      <c r="J178" s="233"/>
      <c r="K178" s="233"/>
      <c r="L178" s="239"/>
      <c r="M178" s="240"/>
      <c r="N178" s="241"/>
      <c r="O178" s="241"/>
      <c r="P178" s="241"/>
      <c r="Q178" s="241"/>
      <c r="R178" s="241"/>
      <c r="S178" s="241"/>
      <c r="T178" s="242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3" t="s">
        <v>132</v>
      </c>
      <c r="AU178" s="243" t="s">
        <v>88</v>
      </c>
      <c r="AV178" s="13" t="s">
        <v>88</v>
      </c>
      <c r="AW178" s="13" t="s">
        <v>34</v>
      </c>
      <c r="AX178" s="13" t="s">
        <v>78</v>
      </c>
      <c r="AY178" s="243" t="s">
        <v>124</v>
      </c>
    </row>
    <row r="179" s="13" customFormat="1">
      <c r="A179" s="13"/>
      <c r="B179" s="232"/>
      <c r="C179" s="233"/>
      <c r="D179" s="234" t="s">
        <v>132</v>
      </c>
      <c r="E179" s="235" t="s">
        <v>1</v>
      </c>
      <c r="F179" s="236" t="s">
        <v>239</v>
      </c>
      <c r="G179" s="233"/>
      <c r="H179" s="237">
        <v>11</v>
      </c>
      <c r="I179" s="238"/>
      <c r="J179" s="233"/>
      <c r="K179" s="233"/>
      <c r="L179" s="239"/>
      <c r="M179" s="240"/>
      <c r="N179" s="241"/>
      <c r="O179" s="241"/>
      <c r="P179" s="241"/>
      <c r="Q179" s="241"/>
      <c r="R179" s="241"/>
      <c r="S179" s="241"/>
      <c r="T179" s="242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3" t="s">
        <v>132</v>
      </c>
      <c r="AU179" s="243" t="s">
        <v>88</v>
      </c>
      <c r="AV179" s="13" t="s">
        <v>88</v>
      </c>
      <c r="AW179" s="13" t="s">
        <v>34</v>
      </c>
      <c r="AX179" s="13" t="s">
        <v>78</v>
      </c>
      <c r="AY179" s="243" t="s">
        <v>124</v>
      </c>
    </row>
    <row r="180" s="13" customFormat="1">
      <c r="A180" s="13"/>
      <c r="B180" s="232"/>
      <c r="C180" s="233"/>
      <c r="D180" s="234" t="s">
        <v>132</v>
      </c>
      <c r="E180" s="235" t="s">
        <v>1</v>
      </c>
      <c r="F180" s="236" t="s">
        <v>240</v>
      </c>
      <c r="G180" s="233"/>
      <c r="H180" s="237">
        <v>9</v>
      </c>
      <c r="I180" s="238"/>
      <c r="J180" s="233"/>
      <c r="K180" s="233"/>
      <c r="L180" s="239"/>
      <c r="M180" s="240"/>
      <c r="N180" s="241"/>
      <c r="O180" s="241"/>
      <c r="P180" s="241"/>
      <c r="Q180" s="241"/>
      <c r="R180" s="241"/>
      <c r="S180" s="241"/>
      <c r="T180" s="242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3" t="s">
        <v>132</v>
      </c>
      <c r="AU180" s="243" t="s">
        <v>88</v>
      </c>
      <c r="AV180" s="13" t="s">
        <v>88</v>
      </c>
      <c r="AW180" s="13" t="s">
        <v>34</v>
      </c>
      <c r="AX180" s="13" t="s">
        <v>78</v>
      </c>
      <c r="AY180" s="243" t="s">
        <v>124</v>
      </c>
    </row>
    <row r="181" s="14" customFormat="1">
      <c r="A181" s="14"/>
      <c r="B181" s="244"/>
      <c r="C181" s="245"/>
      <c r="D181" s="234" t="s">
        <v>132</v>
      </c>
      <c r="E181" s="246" t="s">
        <v>1</v>
      </c>
      <c r="F181" s="247" t="s">
        <v>161</v>
      </c>
      <c r="G181" s="245"/>
      <c r="H181" s="248">
        <v>346.5</v>
      </c>
      <c r="I181" s="249"/>
      <c r="J181" s="245"/>
      <c r="K181" s="245"/>
      <c r="L181" s="250"/>
      <c r="M181" s="251"/>
      <c r="N181" s="252"/>
      <c r="O181" s="252"/>
      <c r="P181" s="252"/>
      <c r="Q181" s="252"/>
      <c r="R181" s="252"/>
      <c r="S181" s="252"/>
      <c r="T181" s="253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4" t="s">
        <v>132</v>
      </c>
      <c r="AU181" s="254" t="s">
        <v>88</v>
      </c>
      <c r="AV181" s="14" t="s">
        <v>130</v>
      </c>
      <c r="AW181" s="14" t="s">
        <v>34</v>
      </c>
      <c r="AX181" s="14" t="s">
        <v>86</v>
      </c>
      <c r="AY181" s="254" t="s">
        <v>124</v>
      </c>
    </row>
    <row r="182" s="2" customFormat="1" ht="16.5" customHeight="1">
      <c r="A182" s="37"/>
      <c r="B182" s="38"/>
      <c r="C182" s="218" t="s">
        <v>241</v>
      </c>
      <c r="D182" s="218" t="s">
        <v>126</v>
      </c>
      <c r="E182" s="219" t="s">
        <v>242</v>
      </c>
      <c r="F182" s="220" t="s">
        <v>243</v>
      </c>
      <c r="G182" s="221" t="s">
        <v>129</v>
      </c>
      <c r="H182" s="222">
        <v>30</v>
      </c>
      <c r="I182" s="223"/>
      <c r="J182" s="224">
        <f>ROUND(I182*H182,2)</f>
        <v>0</v>
      </c>
      <c r="K182" s="225"/>
      <c r="L182" s="43"/>
      <c r="M182" s="226" t="s">
        <v>1</v>
      </c>
      <c r="N182" s="227" t="s">
        <v>43</v>
      </c>
      <c r="O182" s="90"/>
      <c r="P182" s="228">
        <f>O182*H182</f>
        <v>0</v>
      </c>
      <c r="Q182" s="228">
        <v>0</v>
      </c>
      <c r="R182" s="228">
        <f>Q182*H182</f>
        <v>0</v>
      </c>
      <c r="S182" s="228">
        <v>0</v>
      </c>
      <c r="T182" s="229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230" t="s">
        <v>130</v>
      </c>
      <c r="AT182" s="230" t="s">
        <v>126</v>
      </c>
      <c r="AU182" s="230" t="s">
        <v>88</v>
      </c>
      <c r="AY182" s="16" t="s">
        <v>124</v>
      </c>
      <c r="BE182" s="231">
        <f>IF(N182="základní",J182,0)</f>
        <v>0</v>
      </c>
      <c r="BF182" s="231">
        <f>IF(N182="snížená",J182,0)</f>
        <v>0</v>
      </c>
      <c r="BG182" s="231">
        <f>IF(N182="zákl. přenesená",J182,0)</f>
        <v>0</v>
      </c>
      <c r="BH182" s="231">
        <f>IF(N182="sníž. přenesená",J182,0)</f>
        <v>0</v>
      </c>
      <c r="BI182" s="231">
        <f>IF(N182="nulová",J182,0)</f>
        <v>0</v>
      </c>
      <c r="BJ182" s="16" t="s">
        <v>86</v>
      </c>
      <c r="BK182" s="231">
        <f>ROUND(I182*H182,2)</f>
        <v>0</v>
      </c>
      <c r="BL182" s="16" t="s">
        <v>130</v>
      </c>
      <c r="BM182" s="230" t="s">
        <v>244</v>
      </c>
    </row>
    <row r="183" s="13" customFormat="1">
      <c r="A183" s="13"/>
      <c r="B183" s="232"/>
      <c r="C183" s="233"/>
      <c r="D183" s="234" t="s">
        <v>132</v>
      </c>
      <c r="E183" s="235" t="s">
        <v>1</v>
      </c>
      <c r="F183" s="236" t="s">
        <v>239</v>
      </c>
      <c r="G183" s="233"/>
      <c r="H183" s="237">
        <v>11</v>
      </c>
      <c r="I183" s="238"/>
      <c r="J183" s="233"/>
      <c r="K183" s="233"/>
      <c r="L183" s="239"/>
      <c r="M183" s="240"/>
      <c r="N183" s="241"/>
      <c r="O183" s="241"/>
      <c r="P183" s="241"/>
      <c r="Q183" s="241"/>
      <c r="R183" s="241"/>
      <c r="S183" s="241"/>
      <c r="T183" s="242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3" t="s">
        <v>132</v>
      </c>
      <c r="AU183" s="243" t="s">
        <v>88</v>
      </c>
      <c r="AV183" s="13" t="s">
        <v>88</v>
      </c>
      <c r="AW183" s="13" t="s">
        <v>34</v>
      </c>
      <c r="AX183" s="13" t="s">
        <v>78</v>
      </c>
      <c r="AY183" s="243" t="s">
        <v>124</v>
      </c>
    </row>
    <row r="184" s="13" customFormat="1">
      <c r="A184" s="13"/>
      <c r="B184" s="232"/>
      <c r="C184" s="233"/>
      <c r="D184" s="234" t="s">
        <v>132</v>
      </c>
      <c r="E184" s="235" t="s">
        <v>1</v>
      </c>
      <c r="F184" s="236" t="s">
        <v>245</v>
      </c>
      <c r="G184" s="233"/>
      <c r="H184" s="237">
        <v>10</v>
      </c>
      <c r="I184" s="238"/>
      <c r="J184" s="233"/>
      <c r="K184" s="233"/>
      <c r="L184" s="239"/>
      <c r="M184" s="240"/>
      <c r="N184" s="241"/>
      <c r="O184" s="241"/>
      <c r="P184" s="241"/>
      <c r="Q184" s="241"/>
      <c r="R184" s="241"/>
      <c r="S184" s="241"/>
      <c r="T184" s="242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3" t="s">
        <v>132</v>
      </c>
      <c r="AU184" s="243" t="s">
        <v>88</v>
      </c>
      <c r="AV184" s="13" t="s">
        <v>88</v>
      </c>
      <c r="AW184" s="13" t="s">
        <v>34</v>
      </c>
      <c r="AX184" s="13" t="s">
        <v>78</v>
      </c>
      <c r="AY184" s="243" t="s">
        <v>124</v>
      </c>
    </row>
    <row r="185" s="13" customFormat="1">
      <c r="A185" s="13"/>
      <c r="B185" s="232"/>
      <c r="C185" s="233"/>
      <c r="D185" s="234" t="s">
        <v>132</v>
      </c>
      <c r="E185" s="235" t="s">
        <v>1</v>
      </c>
      <c r="F185" s="236" t="s">
        <v>240</v>
      </c>
      <c r="G185" s="233"/>
      <c r="H185" s="237">
        <v>9</v>
      </c>
      <c r="I185" s="238"/>
      <c r="J185" s="233"/>
      <c r="K185" s="233"/>
      <c r="L185" s="239"/>
      <c r="M185" s="240"/>
      <c r="N185" s="241"/>
      <c r="O185" s="241"/>
      <c r="P185" s="241"/>
      <c r="Q185" s="241"/>
      <c r="R185" s="241"/>
      <c r="S185" s="241"/>
      <c r="T185" s="242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3" t="s">
        <v>132</v>
      </c>
      <c r="AU185" s="243" t="s">
        <v>88</v>
      </c>
      <c r="AV185" s="13" t="s">
        <v>88</v>
      </c>
      <c r="AW185" s="13" t="s">
        <v>34</v>
      </c>
      <c r="AX185" s="13" t="s">
        <v>78</v>
      </c>
      <c r="AY185" s="243" t="s">
        <v>124</v>
      </c>
    </row>
    <row r="186" s="14" customFormat="1">
      <c r="A186" s="14"/>
      <c r="B186" s="244"/>
      <c r="C186" s="245"/>
      <c r="D186" s="234" t="s">
        <v>132</v>
      </c>
      <c r="E186" s="246" t="s">
        <v>1</v>
      </c>
      <c r="F186" s="247" t="s">
        <v>161</v>
      </c>
      <c r="G186" s="245"/>
      <c r="H186" s="248">
        <v>30</v>
      </c>
      <c r="I186" s="249"/>
      <c r="J186" s="245"/>
      <c r="K186" s="245"/>
      <c r="L186" s="250"/>
      <c r="M186" s="251"/>
      <c r="N186" s="252"/>
      <c r="O186" s="252"/>
      <c r="P186" s="252"/>
      <c r="Q186" s="252"/>
      <c r="R186" s="252"/>
      <c r="S186" s="252"/>
      <c r="T186" s="253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54" t="s">
        <v>132</v>
      </c>
      <c r="AU186" s="254" t="s">
        <v>88</v>
      </c>
      <c r="AV186" s="14" t="s">
        <v>130</v>
      </c>
      <c r="AW186" s="14" t="s">
        <v>34</v>
      </c>
      <c r="AX186" s="14" t="s">
        <v>86</v>
      </c>
      <c r="AY186" s="254" t="s">
        <v>124</v>
      </c>
    </row>
    <row r="187" s="2" customFormat="1" ht="16.5" customHeight="1">
      <c r="A187" s="37"/>
      <c r="B187" s="38"/>
      <c r="C187" s="218" t="s">
        <v>7</v>
      </c>
      <c r="D187" s="218" t="s">
        <v>126</v>
      </c>
      <c r="E187" s="219" t="s">
        <v>246</v>
      </c>
      <c r="F187" s="220" t="s">
        <v>247</v>
      </c>
      <c r="G187" s="221" t="s">
        <v>129</v>
      </c>
      <c r="H187" s="222">
        <v>326.5</v>
      </c>
      <c r="I187" s="223"/>
      <c r="J187" s="224">
        <f>ROUND(I187*H187,2)</f>
        <v>0</v>
      </c>
      <c r="K187" s="225"/>
      <c r="L187" s="43"/>
      <c r="M187" s="226" t="s">
        <v>1</v>
      </c>
      <c r="N187" s="227" t="s">
        <v>43</v>
      </c>
      <c r="O187" s="90"/>
      <c r="P187" s="228">
        <f>O187*H187</f>
        <v>0</v>
      </c>
      <c r="Q187" s="228">
        <v>0</v>
      </c>
      <c r="R187" s="228">
        <f>Q187*H187</f>
        <v>0</v>
      </c>
      <c r="S187" s="228">
        <v>0</v>
      </c>
      <c r="T187" s="229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230" t="s">
        <v>130</v>
      </c>
      <c r="AT187" s="230" t="s">
        <v>126</v>
      </c>
      <c r="AU187" s="230" t="s">
        <v>88</v>
      </c>
      <c r="AY187" s="16" t="s">
        <v>124</v>
      </c>
      <c r="BE187" s="231">
        <f>IF(N187="základní",J187,0)</f>
        <v>0</v>
      </c>
      <c r="BF187" s="231">
        <f>IF(N187="snížená",J187,0)</f>
        <v>0</v>
      </c>
      <c r="BG187" s="231">
        <f>IF(N187="zákl. přenesená",J187,0)</f>
        <v>0</v>
      </c>
      <c r="BH187" s="231">
        <f>IF(N187="sníž. přenesená",J187,0)</f>
        <v>0</v>
      </c>
      <c r="BI187" s="231">
        <f>IF(N187="nulová",J187,0)</f>
        <v>0</v>
      </c>
      <c r="BJ187" s="16" t="s">
        <v>86</v>
      </c>
      <c r="BK187" s="231">
        <f>ROUND(I187*H187,2)</f>
        <v>0</v>
      </c>
      <c r="BL187" s="16" t="s">
        <v>130</v>
      </c>
      <c r="BM187" s="230" t="s">
        <v>248</v>
      </c>
    </row>
    <row r="188" s="13" customFormat="1">
      <c r="A188" s="13"/>
      <c r="B188" s="232"/>
      <c r="C188" s="233"/>
      <c r="D188" s="234" t="s">
        <v>132</v>
      </c>
      <c r="E188" s="235" t="s">
        <v>1</v>
      </c>
      <c r="F188" s="236" t="s">
        <v>237</v>
      </c>
      <c r="G188" s="233"/>
      <c r="H188" s="237">
        <v>291.5</v>
      </c>
      <c r="I188" s="238"/>
      <c r="J188" s="233"/>
      <c r="K188" s="233"/>
      <c r="L188" s="239"/>
      <c r="M188" s="240"/>
      <c r="N188" s="241"/>
      <c r="O188" s="241"/>
      <c r="P188" s="241"/>
      <c r="Q188" s="241"/>
      <c r="R188" s="241"/>
      <c r="S188" s="241"/>
      <c r="T188" s="242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3" t="s">
        <v>132</v>
      </c>
      <c r="AU188" s="243" t="s">
        <v>88</v>
      </c>
      <c r="AV188" s="13" t="s">
        <v>88</v>
      </c>
      <c r="AW188" s="13" t="s">
        <v>34</v>
      </c>
      <c r="AX188" s="13" t="s">
        <v>78</v>
      </c>
      <c r="AY188" s="243" t="s">
        <v>124</v>
      </c>
    </row>
    <row r="189" s="13" customFormat="1">
      <c r="A189" s="13"/>
      <c r="B189" s="232"/>
      <c r="C189" s="233"/>
      <c r="D189" s="234" t="s">
        <v>132</v>
      </c>
      <c r="E189" s="235" t="s">
        <v>1</v>
      </c>
      <c r="F189" s="236" t="s">
        <v>238</v>
      </c>
      <c r="G189" s="233"/>
      <c r="H189" s="237">
        <v>35</v>
      </c>
      <c r="I189" s="238"/>
      <c r="J189" s="233"/>
      <c r="K189" s="233"/>
      <c r="L189" s="239"/>
      <c r="M189" s="240"/>
      <c r="N189" s="241"/>
      <c r="O189" s="241"/>
      <c r="P189" s="241"/>
      <c r="Q189" s="241"/>
      <c r="R189" s="241"/>
      <c r="S189" s="241"/>
      <c r="T189" s="242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3" t="s">
        <v>132</v>
      </c>
      <c r="AU189" s="243" t="s">
        <v>88</v>
      </c>
      <c r="AV189" s="13" t="s">
        <v>88</v>
      </c>
      <c r="AW189" s="13" t="s">
        <v>34</v>
      </c>
      <c r="AX189" s="13" t="s">
        <v>78</v>
      </c>
      <c r="AY189" s="243" t="s">
        <v>124</v>
      </c>
    </row>
    <row r="190" s="14" customFormat="1">
      <c r="A190" s="14"/>
      <c r="B190" s="244"/>
      <c r="C190" s="245"/>
      <c r="D190" s="234" t="s">
        <v>132</v>
      </c>
      <c r="E190" s="246" t="s">
        <v>1</v>
      </c>
      <c r="F190" s="247" t="s">
        <v>161</v>
      </c>
      <c r="G190" s="245"/>
      <c r="H190" s="248">
        <v>326.5</v>
      </c>
      <c r="I190" s="249"/>
      <c r="J190" s="245"/>
      <c r="K190" s="245"/>
      <c r="L190" s="250"/>
      <c r="M190" s="251"/>
      <c r="N190" s="252"/>
      <c r="O190" s="252"/>
      <c r="P190" s="252"/>
      <c r="Q190" s="252"/>
      <c r="R190" s="252"/>
      <c r="S190" s="252"/>
      <c r="T190" s="253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54" t="s">
        <v>132</v>
      </c>
      <c r="AU190" s="254" t="s">
        <v>88</v>
      </c>
      <c r="AV190" s="14" t="s">
        <v>130</v>
      </c>
      <c r="AW190" s="14" t="s">
        <v>34</v>
      </c>
      <c r="AX190" s="14" t="s">
        <v>86</v>
      </c>
      <c r="AY190" s="254" t="s">
        <v>124</v>
      </c>
    </row>
    <row r="191" s="2" customFormat="1" ht="16.5" customHeight="1">
      <c r="A191" s="37"/>
      <c r="B191" s="38"/>
      <c r="C191" s="218" t="s">
        <v>249</v>
      </c>
      <c r="D191" s="218" t="s">
        <v>126</v>
      </c>
      <c r="E191" s="219" t="s">
        <v>250</v>
      </c>
      <c r="F191" s="220" t="s">
        <v>251</v>
      </c>
      <c r="G191" s="221" t="s">
        <v>129</v>
      </c>
      <c r="H191" s="222">
        <v>265</v>
      </c>
      <c r="I191" s="223"/>
      <c r="J191" s="224">
        <f>ROUND(I191*H191,2)</f>
        <v>0</v>
      </c>
      <c r="K191" s="225"/>
      <c r="L191" s="43"/>
      <c r="M191" s="226" t="s">
        <v>1</v>
      </c>
      <c r="N191" s="227" t="s">
        <v>43</v>
      </c>
      <c r="O191" s="90"/>
      <c r="P191" s="228">
        <f>O191*H191</f>
        <v>0</v>
      </c>
      <c r="Q191" s="228">
        <v>0</v>
      </c>
      <c r="R191" s="228">
        <f>Q191*H191</f>
        <v>0</v>
      </c>
      <c r="S191" s="228">
        <v>0</v>
      </c>
      <c r="T191" s="229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230" t="s">
        <v>130</v>
      </c>
      <c r="AT191" s="230" t="s">
        <v>126</v>
      </c>
      <c r="AU191" s="230" t="s">
        <v>88</v>
      </c>
      <c r="AY191" s="16" t="s">
        <v>124</v>
      </c>
      <c r="BE191" s="231">
        <f>IF(N191="základní",J191,0)</f>
        <v>0</v>
      </c>
      <c r="BF191" s="231">
        <f>IF(N191="snížená",J191,0)</f>
        <v>0</v>
      </c>
      <c r="BG191" s="231">
        <f>IF(N191="zákl. přenesená",J191,0)</f>
        <v>0</v>
      </c>
      <c r="BH191" s="231">
        <f>IF(N191="sníž. přenesená",J191,0)</f>
        <v>0</v>
      </c>
      <c r="BI191" s="231">
        <f>IF(N191="nulová",J191,0)</f>
        <v>0</v>
      </c>
      <c r="BJ191" s="16" t="s">
        <v>86</v>
      </c>
      <c r="BK191" s="231">
        <f>ROUND(I191*H191,2)</f>
        <v>0</v>
      </c>
      <c r="BL191" s="16" t="s">
        <v>130</v>
      </c>
      <c r="BM191" s="230" t="s">
        <v>252</v>
      </c>
    </row>
    <row r="192" s="13" customFormat="1">
      <c r="A192" s="13"/>
      <c r="B192" s="232"/>
      <c r="C192" s="233"/>
      <c r="D192" s="234" t="s">
        <v>132</v>
      </c>
      <c r="E192" s="235" t="s">
        <v>1</v>
      </c>
      <c r="F192" s="236" t="s">
        <v>253</v>
      </c>
      <c r="G192" s="233"/>
      <c r="H192" s="237">
        <v>265</v>
      </c>
      <c r="I192" s="238"/>
      <c r="J192" s="233"/>
      <c r="K192" s="233"/>
      <c r="L192" s="239"/>
      <c r="M192" s="240"/>
      <c r="N192" s="241"/>
      <c r="O192" s="241"/>
      <c r="P192" s="241"/>
      <c r="Q192" s="241"/>
      <c r="R192" s="241"/>
      <c r="S192" s="241"/>
      <c r="T192" s="242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3" t="s">
        <v>132</v>
      </c>
      <c r="AU192" s="243" t="s">
        <v>88</v>
      </c>
      <c r="AV192" s="13" t="s">
        <v>88</v>
      </c>
      <c r="AW192" s="13" t="s">
        <v>34</v>
      </c>
      <c r="AX192" s="13" t="s">
        <v>86</v>
      </c>
      <c r="AY192" s="243" t="s">
        <v>124</v>
      </c>
    </row>
    <row r="193" s="2" customFormat="1" ht="33" customHeight="1">
      <c r="A193" s="37"/>
      <c r="B193" s="38"/>
      <c r="C193" s="218" t="s">
        <v>254</v>
      </c>
      <c r="D193" s="218" t="s">
        <v>126</v>
      </c>
      <c r="E193" s="219" t="s">
        <v>255</v>
      </c>
      <c r="F193" s="220" t="s">
        <v>256</v>
      </c>
      <c r="G193" s="221" t="s">
        <v>129</v>
      </c>
      <c r="H193" s="222">
        <v>260</v>
      </c>
      <c r="I193" s="223"/>
      <c r="J193" s="224">
        <f>ROUND(I193*H193,2)</f>
        <v>0</v>
      </c>
      <c r="K193" s="225"/>
      <c r="L193" s="43"/>
      <c r="M193" s="226" t="s">
        <v>1</v>
      </c>
      <c r="N193" s="227" t="s">
        <v>43</v>
      </c>
      <c r="O193" s="90"/>
      <c r="P193" s="228">
        <f>O193*H193</f>
        <v>0</v>
      </c>
      <c r="Q193" s="228">
        <v>0</v>
      </c>
      <c r="R193" s="228">
        <f>Q193*H193</f>
        <v>0</v>
      </c>
      <c r="S193" s="228">
        <v>0</v>
      </c>
      <c r="T193" s="229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230" t="s">
        <v>130</v>
      </c>
      <c r="AT193" s="230" t="s">
        <v>126</v>
      </c>
      <c r="AU193" s="230" t="s">
        <v>88</v>
      </c>
      <c r="AY193" s="16" t="s">
        <v>124</v>
      </c>
      <c r="BE193" s="231">
        <f>IF(N193="základní",J193,0)</f>
        <v>0</v>
      </c>
      <c r="BF193" s="231">
        <f>IF(N193="snížená",J193,0)</f>
        <v>0</v>
      </c>
      <c r="BG193" s="231">
        <f>IF(N193="zákl. přenesená",J193,0)</f>
        <v>0</v>
      </c>
      <c r="BH193" s="231">
        <f>IF(N193="sníž. přenesená",J193,0)</f>
        <v>0</v>
      </c>
      <c r="BI193" s="231">
        <f>IF(N193="nulová",J193,0)</f>
        <v>0</v>
      </c>
      <c r="BJ193" s="16" t="s">
        <v>86</v>
      </c>
      <c r="BK193" s="231">
        <f>ROUND(I193*H193,2)</f>
        <v>0</v>
      </c>
      <c r="BL193" s="16" t="s">
        <v>130</v>
      </c>
      <c r="BM193" s="230" t="s">
        <v>257</v>
      </c>
    </row>
    <row r="194" s="13" customFormat="1">
      <c r="A194" s="13"/>
      <c r="B194" s="232"/>
      <c r="C194" s="233"/>
      <c r="D194" s="234" t="s">
        <v>132</v>
      </c>
      <c r="E194" s="235" t="s">
        <v>1</v>
      </c>
      <c r="F194" s="236" t="s">
        <v>258</v>
      </c>
      <c r="G194" s="233"/>
      <c r="H194" s="237">
        <v>10</v>
      </c>
      <c r="I194" s="238"/>
      <c r="J194" s="233"/>
      <c r="K194" s="233"/>
      <c r="L194" s="239"/>
      <c r="M194" s="240"/>
      <c r="N194" s="241"/>
      <c r="O194" s="241"/>
      <c r="P194" s="241"/>
      <c r="Q194" s="241"/>
      <c r="R194" s="241"/>
      <c r="S194" s="241"/>
      <c r="T194" s="242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3" t="s">
        <v>132</v>
      </c>
      <c r="AU194" s="243" t="s">
        <v>88</v>
      </c>
      <c r="AV194" s="13" t="s">
        <v>88</v>
      </c>
      <c r="AW194" s="13" t="s">
        <v>34</v>
      </c>
      <c r="AX194" s="13" t="s">
        <v>78</v>
      </c>
      <c r="AY194" s="243" t="s">
        <v>124</v>
      </c>
    </row>
    <row r="195" s="13" customFormat="1">
      <c r="A195" s="13"/>
      <c r="B195" s="232"/>
      <c r="C195" s="233"/>
      <c r="D195" s="234" t="s">
        <v>132</v>
      </c>
      <c r="E195" s="235" t="s">
        <v>1</v>
      </c>
      <c r="F195" s="236" t="s">
        <v>142</v>
      </c>
      <c r="G195" s="233"/>
      <c r="H195" s="237">
        <v>250</v>
      </c>
      <c r="I195" s="238"/>
      <c r="J195" s="233"/>
      <c r="K195" s="233"/>
      <c r="L195" s="239"/>
      <c r="M195" s="240"/>
      <c r="N195" s="241"/>
      <c r="O195" s="241"/>
      <c r="P195" s="241"/>
      <c r="Q195" s="241"/>
      <c r="R195" s="241"/>
      <c r="S195" s="241"/>
      <c r="T195" s="242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3" t="s">
        <v>132</v>
      </c>
      <c r="AU195" s="243" t="s">
        <v>88</v>
      </c>
      <c r="AV195" s="13" t="s">
        <v>88</v>
      </c>
      <c r="AW195" s="13" t="s">
        <v>34</v>
      </c>
      <c r="AX195" s="13" t="s">
        <v>78</v>
      </c>
      <c r="AY195" s="243" t="s">
        <v>124</v>
      </c>
    </row>
    <row r="196" s="14" customFormat="1">
      <c r="A196" s="14"/>
      <c r="B196" s="244"/>
      <c r="C196" s="245"/>
      <c r="D196" s="234" t="s">
        <v>132</v>
      </c>
      <c r="E196" s="246" t="s">
        <v>1</v>
      </c>
      <c r="F196" s="247" t="s">
        <v>161</v>
      </c>
      <c r="G196" s="245"/>
      <c r="H196" s="248">
        <v>260</v>
      </c>
      <c r="I196" s="249"/>
      <c r="J196" s="245"/>
      <c r="K196" s="245"/>
      <c r="L196" s="250"/>
      <c r="M196" s="251"/>
      <c r="N196" s="252"/>
      <c r="O196" s="252"/>
      <c r="P196" s="252"/>
      <c r="Q196" s="252"/>
      <c r="R196" s="252"/>
      <c r="S196" s="252"/>
      <c r="T196" s="253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4" t="s">
        <v>132</v>
      </c>
      <c r="AU196" s="254" t="s">
        <v>88</v>
      </c>
      <c r="AV196" s="14" t="s">
        <v>130</v>
      </c>
      <c r="AW196" s="14" t="s">
        <v>34</v>
      </c>
      <c r="AX196" s="14" t="s">
        <v>86</v>
      </c>
      <c r="AY196" s="254" t="s">
        <v>124</v>
      </c>
    </row>
    <row r="197" s="2" customFormat="1" ht="24.15" customHeight="1">
      <c r="A197" s="37"/>
      <c r="B197" s="38"/>
      <c r="C197" s="218" t="s">
        <v>259</v>
      </c>
      <c r="D197" s="218" t="s">
        <v>126</v>
      </c>
      <c r="E197" s="219" t="s">
        <v>260</v>
      </c>
      <c r="F197" s="220" t="s">
        <v>261</v>
      </c>
      <c r="G197" s="221" t="s">
        <v>129</v>
      </c>
      <c r="H197" s="222">
        <v>260</v>
      </c>
      <c r="I197" s="223"/>
      <c r="J197" s="224">
        <f>ROUND(I197*H197,2)</f>
        <v>0</v>
      </c>
      <c r="K197" s="225"/>
      <c r="L197" s="43"/>
      <c r="M197" s="226" t="s">
        <v>1</v>
      </c>
      <c r="N197" s="227" t="s">
        <v>43</v>
      </c>
      <c r="O197" s="90"/>
      <c r="P197" s="228">
        <f>O197*H197</f>
        <v>0</v>
      </c>
      <c r="Q197" s="228">
        <v>0.23000000000000001</v>
      </c>
      <c r="R197" s="228">
        <f>Q197*H197</f>
        <v>59.800000000000004</v>
      </c>
      <c r="S197" s="228">
        <v>0</v>
      </c>
      <c r="T197" s="229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230" t="s">
        <v>130</v>
      </c>
      <c r="AT197" s="230" t="s">
        <v>126</v>
      </c>
      <c r="AU197" s="230" t="s">
        <v>88</v>
      </c>
      <c r="AY197" s="16" t="s">
        <v>124</v>
      </c>
      <c r="BE197" s="231">
        <f>IF(N197="základní",J197,0)</f>
        <v>0</v>
      </c>
      <c r="BF197" s="231">
        <f>IF(N197="snížená",J197,0)</f>
        <v>0</v>
      </c>
      <c r="BG197" s="231">
        <f>IF(N197="zákl. přenesená",J197,0)</f>
        <v>0</v>
      </c>
      <c r="BH197" s="231">
        <f>IF(N197="sníž. přenesená",J197,0)</f>
        <v>0</v>
      </c>
      <c r="BI197" s="231">
        <f>IF(N197="nulová",J197,0)</f>
        <v>0</v>
      </c>
      <c r="BJ197" s="16" t="s">
        <v>86</v>
      </c>
      <c r="BK197" s="231">
        <f>ROUND(I197*H197,2)</f>
        <v>0</v>
      </c>
      <c r="BL197" s="16" t="s">
        <v>130</v>
      </c>
      <c r="BM197" s="230" t="s">
        <v>262</v>
      </c>
    </row>
    <row r="198" s="13" customFormat="1">
      <c r="A198" s="13"/>
      <c r="B198" s="232"/>
      <c r="C198" s="233"/>
      <c r="D198" s="234" t="s">
        <v>132</v>
      </c>
      <c r="E198" s="235" t="s">
        <v>1</v>
      </c>
      <c r="F198" s="236" t="s">
        <v>263</v>
      </c>
      <c r="G198" s="233"/>
      <c r="H198" s="237">
        <v>260</v>
      </c>
      <c r="I198" s="238"/>
      <c r="J198" s="233"/>
      <c r="K198" s="233"/>
      <c r="L198" s="239"/>
      <c r="M198" s="240"/>
      <c r="N198" s="241"/>
      <c r="O198" s="241"/>
      <c r="P198" s="241"/>
      <c r="Q198" s="241"/>
      <c r="R198" s="241"/>
      <c r="S198" s="241"/>
      <c r="T198" s="242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3" t="s">
        <v>132</v>
      </c>
      <c r="AU198" s="243" t="s">
        <v>88</v>
      </c>
      <c r="AV198" s="13" t="s">
        <v>88</v>
      </c>
      <c r="AW198" s="13" t="s">
        <v>34</v>
      </c>
      <c r="AX198" s="13" t="s">
        <v>86</v>
      </c>
      <c r="AY198" s="243" t="s">
        <v>124</v>
      </c>
    </row>
    <row r="199" s="2" customFormat="1" ht="24.15" customHeight="1">
      <c r="A199" s="37"/>
      <c r="B199" s="38"/>
      <c r="C199" s="218" t="s">
        <v>264</v>
      </c>
      <c r="D199" s="218" t="s">
        <v>126</v>
      </c>
      <c r="E199" s="219" t="s">
        <v>265</v>
      </c>
      <c r="F199" s="220" t="s">
        <v>266</v>
      </c>
      <c r="G199" s="221" t="s">
        <v>129</v>
      </c>
      <c r="H199" s="222">
        <v>32</v>
      </c>
      <c r="I199" s="223"/>
      <c r="J199" s="224">
        <f>ROUND(I199*H199,2)</f>
        <v>0</v>
      </c>
      <c r="K199" s="225"/>
      <c r="L199" s="43"/>
      <c r="M199" s="226" t="s">
        <v>1</v>
      </c>
      <c r="N199" s="227" t="s">
        <v>43</v>
      </c>
      <c r="O199" s="90"/>
      <c r="P199" s="228">
        <f>O199*H199</f>
        <v>0</v>
      </c>
      <c r="Q199" s="228">
        <v>0.61199999999999999</v>
      </c>
      <c r="R199" s="228">
        <f>Q199*H199</f>
        <v>19.584</v>
      </c>
      <c r="S199" s="228">
        <v>0</v>
      </c>
      <c r="T199" s="229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230" t="s">
        <v>130</v>
      </c>
      <c r="AT199" s="230" t="s">
        <v>126</v>
      </c>
      <c r="AU199" s="230" t="s">
        <v>88</v>
      </c>
      <c r="AY199" s="16" t="s">
        <v>124</v>
      </c>
      <c r="BE199" s="231">
        <f>IF(N199="základní",J199,0)</f>
        <v>0</v>
      </c>
      <c r="BF199" s="231">
        <f>IF(N199="snížená",J199,0)</f>
        <v>0</v>
      </c>
      <c r="BG199" s="231">
        <f>IF(N199="zákl. přenesená",J199,0)</f>
        <v>0</v>
      </c>
      <c r="BH199" s="231">
        <f>IF(N199="sníž. přenesená",J199,0)</f>
        <v>0</v>
      </c>
      <c r="BI199" s="231">
        <f>IF(N199="nulová",J199,0)</f>
        <v>0</v>
      </c>
      <c r="BJ199" s="16" t="s">
        <v>86</v>
      </c>
      <c r="BK199" s="231">
        <f>ROUND(I199*H199,2)</f>
        <v>0</v>
      </c>
      <c r="BL199" s="16" t="s">
        <v>130</v>
      </c>
      <c r="BM199" s="230" t="s">
        <v>267</v>
      </c>
    </row>
    <row r="200" s="13" customFormat="1">
      <c r="A200" s="13"/>
      <c r="B200" s="232"/>
      <c r="C200" s="233"/>
      <c r="D200" s="234" t="s">
        <v>132</v>
      </c>
      <c r="E200" s="235" t="s">
        <v>1</v>
      </c>
      <c r="F200" s="236" t="s">
        <v>268</v>
      </c>
      <c r="G200" s="233"/>
      <c r="H200" s="237">
        <v>32</v>
      </c>
      <c r="I200" s="238"/>
      <c r="J200" s="233"/>
      <c r="K200" s="233"/>
      <c r="L200" s="239"/>
      <c r="M200" s="240"/>
      <c r="N200" s="241"/>
      <c r="O200" s="241"/>
      <c r="P200" s="241"/>
      <c r="Q200" s="241"/>
      <c r="R200" s="241"/>
      <c r="S200" s="241"/>
      <c r="T200" s="242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3" t="s">
        <v>132</v>
      </c>
      <c r="AU200" s="243" t="s">
        <v>88</v>
      </c>
      <c r="AV200" s="13" t="s">
        <v>88</v>
      </c>
      <c r="AW200" s="13" t="s">
        <v>34</v>
      </c>
      <c r="AX200" s="13" t="s">
        <v>86</v>
      </c>
      <c r="AY200" s="243" t="s">
        <v>124</v>
      </c>
    </row>
    <row r="201" s="2" customFormat="1" ht="24.15" customHeight="1">
      <c r="A201" s="37"/>
      <c r="B201" s="38"/>
      <c r="C201" s="218" t="s">
        <v>269</v>
      </c>
      <c r="D201" s="218" t="s">
        <v>126</v>
      </c>
      <c r="E201" s="219" t="s">
        <v>270</v>
      </c>
      <c r="F201" s="220" t="s">
        <v>271</v>
      </c>
      <c r="G201" s="221" t="s">
        <v>129</v>
      </c>
      <c r="H201" s="222">
        <v>525</v>
      </c>
      <c r="I201" s="223"/>
      <c r="J201" s="224">
        <f>ROUND(I201*H201,2)</f>
        <v>0</v>
      </c>
      <c r="K201" s="225"/>
      <c r="L201" s="43"/>
      <c r="M201" s="226" t="s">
        <v>1</v>
      </c>
      <c r="N201" s="227" t="s">
        <v>43</v>
      </c>
      <c r="O201" s="90"/>
      <c r="P201" s="228">
        <f>O201*H201</f>
        <v>0</v>
      </c>
      <c r="Q201" s="228">
        <v>0</v>
      </c>
      <c r="R201" s="228">
        <f>Q201*H201</f>
        <v>0</v>
      </c>
      <c r="S201" s="228">
        <v>0</v>
      </c>
      <c r="T201" s="229">
        <f>S201*H201</f>
        <v>0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230" t="s">
        <v>130</v>
      </c>
      <c r="AT201" s="230" t="s">
        <v>126</v>
      </c>
      <c r="AU201" s="230" t="s">
        <v>88</v>
      </c>
      <c r="AY201" s="16" t="s">
        <v>124</v>
      </c>
      <c r="BE201" s="231">
        <f>IF(N201="základní",J201,0)</f>
        <v>0</v>
      </c>
      <c r="BF201" s="231">
        <f>IF(N201="snížená",J201,0)</f>
        <v>0</v>
      </c>
      <c r="BG201" s="231">
        <f>IF(N201="zákl. přenesená",J201,0)</f>
        <v>0</v>
      </c>
      <c r="BH201" s="231">
        <f>IF(N201="sníž. přenesená",J201,0)</f>
        <v>0</v>
      </c>
      <c r="BI201" s="231">
        <f>IF(N201="nulová",J201,0)</f>
        <v>0</v>
      </c>
      <c r="BJ201" s="16" t="s">
        <v>86</v>
      </c>
      <c r="BK201" s="231">
        <f>ROUND(I201*H201,2)</f>
        <v>0</v>
      </c>
      <c r="BL201" s="16" t="s">
        <v>130</v>
      </c>
      <c r="BM201" s="230" t="s">
        <v>272</v>
      </c>
    </row>
    <row r="202" s="13" customFormat="1">
      <c r="A202" s="13"/>
      <c r="B202" s="232"/>
      <c r="C202" s="233"/>
      <c r="D202" s="234" t="s">
        <v>132</v>
      </c>
      <c r="E202" s="235" t="s">
        <v>1</v>
      </c>
      <c r="F202" s="236" t="s">
        <v>273</v>
      </c>
      <c r="G202" s="233"/>
      <c r="H202" s="237">
        <v>525</v>
      </c>
      <c r="I202" s="238"/>
      <c r="J202" s="233"/>
      <c r="K202" s="233"/>
      <c r="L202" s="239"/>
      <c r="M202" s="240"/>
      <c r="N202" s="241"/>
      <c r="O202" s="241"/>
      <c r="P202" s="241"/>
      <c r="Q202" s="241"/>
      <c r="R202" s="241"/>
      <c r="S202" s="241"/>
      <c r="T202" s="242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3" t="s">
        <v>132</v>
      </c>
      <c r="AU202" s="243" t="s">
        <v>88</v>
      </c>
      <c r="AV202" s="13" t="s">
        <v>88</v>
      </c>
      <c r="AW202" s="13" t="s">
        <v>34</v>
      </c>
      <c r="AX202" s="13" t="s">
        <v>86</v>
      </c>
      <c r="AY202" s="243" t="s">
        <v>124</v>
      </c>
    </row>
    <row r="203" s="2" customFormat="1" ht="24.15" customHeight="1">
      <c r="A203" s="37"/>
      <c r="B203" s="38"/>
      <c r="C203" s="218" t="s">
        <v>274</v>
      </c>
      <c r="D203" s="218" t="s">
        <v>126</v>
      </c>
      <c r="E203" s="219" t="s">
        <v>275</v>
      </c>
      <c r="F203" s="220" t="s">
        <v>276</v>
      </c>
      <c r="G203" s="221" t="s">
        <v>129</v>
      </c>
      <c r="H203" s="222">
        <v>260</v>
      </c>
      <c r="I203" s="223"/>
      <c r="J203" s="224">
        <f>ROUND(I203*H203,2)</f>
        <v>0</v>
      </c>
      <c r="K203" s="225"/>
      <c r="L203" s="43"/>
      <c r="M203" s="226" t="s">
        <v>1</v>
      </c>
      <c r="N203" s="227" t="s">
        <v>43</v>
      </c>
      <c r="O203" s="90"/>
      <c r="P203" s="228">
        <f>O203*H203</f>
        <v>0</v>
      </c>
      <c r="Q203" s="228">
        <v>0</v>
      </c>
      <c r="R203" s="228">
        <f>Q203*H203</f>
        <v>0</v>
      </c>
      <c r="S203" s="228">
        <v>0</v>
      </c>
      <c r="T203" s="229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230" t="s">
        <v>130</v>
      </c>
      <c r="AT203" s="230" t="s">
        <v>126</v>
      </c>
      <c r="AU203" s="230" t="s">
        <v>88</v>
      </c>
      <c r="AY203" s="16" t="s">
        <v>124</v>
      </c>
      <c r="BE203" s="231">
        <f>IF(N203="základní",J203,0)</f>
        <v>0</v>
      </c>
      <c r="BF203" s="231">
        <f>IF(N203="snížená",J203,0)</f>
        <v>0</v>
      </c>
      <c r="BG203" s="231">
        <f>IF(N203="zákl. přenesená",J203,0)</f>
        <v>0</v>
      </c>
      <c r="BH203" s="231">
        <f>IF(N203="sníž. přenesená",J203,0)</f>
        <v>0</v>
      </c>
      <c r="BI203" s="231">
        <f>IF(N203="nulová",J203,0)</f>
        <v>0</v>
      </c>
      <c r="BJ203" s="16" t="s">
        <v>86</v>
      </c>
      <c r="BK203" s="231">
        <f>ROUND(I203*H203,2)</f>
        <v>0</v>
      </c>
      <c r="BL203" s="16" t="s">
        <v>130</v>
      </c>
      <c r="BM203" s="230" t="s">
        <v>277</v>
      </c>
    </row>
    <row r="204" s="13" customFormat="1">
      <c r="A204" s="13"/>
      <c r="B204" s="232"/>
      <c r="C204" s="233"/>
      <c r="D204" s="234" t="s">
        <v>132</v>
      </c>
      <c r="E204" s="235" t="s">
        <v>1</v>
      </c>
      <c r="F204" s="236" t="s">
        <v>278</v>
      </c>
      <c r="G204" s="233"/>
      <c r="H204" s="237">
        <v>260</v>
      </c>
      <c r="I204" s="238"/>
      <c r="J204" s="233"/>
      <c r="K204" s="233"/>
      <c r="L204" s="239"/>
      <c r="M204" s="240"/>
      <c r="N204" s="241"/>
      <c r="O204" s="241"/>
      <c r="P204" s="241"/>
      <c r="Q204" s="241"/>
      <c r="R204" s="241"/>
      <c r="S204" s="241"/>
      <c r="T204" s="242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3" t="s">
        <v>132</v>
      </c>
      <c r="AU204" s="243" t="s">
        <v>88</v>
      </c>
      <c r="AV204" s="13" t="s">
        <v>88</v>
      </c>
      <c r="AW204" s="13" t="s">
        <v>34</v>
      </c>
      <c r="AX204" s="13" t="s">
        <v>86</v>
      </c>
      <c r="AY204" s="243" t="s">
        <v>124</v>
      </c>
    </row>
    <row r="205" s="2" customFormat="1" ht="33" customHeight="1">
      <c r="A205" s="37"/>
      <c r="B205" s="38"/>
      <c r="C205" s="218" t="s">
        <v>279</v>
      </c>
      <c r="D205" s="218" t="s">
        <v>126</v>
      </c>
      <c r="E205" s="219" t="s">
        <v>280</v>
      </c>
      <c r="F205" s="220" t="s">
        <v>281</v>
      </c>
      <c r="G205" s="221" t="s">
        <v>129</v>
      </c>
      <c r="H205" s="222">
        <v>260</v>
      </c>
      <c r="I205" s="223"/>
      <c r="J205" s="224">
        <f>ROUND(I205*H205,2)</f>
        <v>0</v>
      </c>
      <c r="K205" s="225"/>
      <c r="L205" s="43"/>
      <c r="M205" s="226" t="s">
        <v>1</v>
      </c>
      <c r="N205" s="227" t="s">
        <v>43</v>
      </c>
      <c r="O205" s="90"/>
      <c r="P205" s="228">
        <f>O205*H205</f>
        <v>0</v>
      </c>
      <c r="Q205" s="228">
        <v>0</v>
      </c>
      <c r="R205" s="228">
        <f>Q205*H205</f>
        <v>0</v>
      </c>
      <c r="S205" s="228">
        <v>0</v>
      </c>
      <c r="T205" s="229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230" t="s">
        <v>130</v>
      </c>
      <c r="AT205" s="230" t="s">
        <v>126</v>
      </c>
      <c r="AU205" s="230" t="s">
        <v>88</v>
      </c>
      <c r="AY205" s="16" t="s">
        <v>124</v>
      </c>
      <c r="BE205" s="231">
        <f>IF(N205="základní",J205,0)</f>
        <v>0</v>
      </c>
      <c r="BF205" s="231">
        <f>IF(N205="snížená",J205,0)</f>
        <v>0</v>
      </c>
      <c r="BG205" s="231">
        <f>IF(N205="zákl. přenesená",J205,0)</f>
        <v>0</v>
      </c>
      <c r="BH205" s="231">
        <f>IF(N205="sníž. přenesená",J205,0)</f>
        <v>0</v>
      </c>
      <c r="BI205" s="231">
        <f>IF(N205="nulová",J205,0)</f>
        <v>0</v>
      </c>
      <c r="BJ205" s="16" t="s">
        <v>86</v>
      </c>
      <c r="BK205" s="231">
        <f>ROUND(I205*H205,2)</f>
        <v>0</v>
      </c>
      <c r="BL205" s="16" t="s">
        <v>130</v>
      </c>
      <c r="BM205" s="230" t="s">
        <v>282</v>
      </c>
    </row>
    <row r="206" s="13" customFormat="1">
      <c r="A206" s="13"/>
      <c r="B206" s="232"/>
      <c r="C206" s="233"/>
      <c r="D206" s="234" t="s">
        <v>132</v>
      </c>
      <c r="E206" s="235" t="s">
        <v>1</v>
      </c>
      <c r="F206" s="236" t="s">
        <v>258</v>
      </c>
      <c r="G206" s="233"/>
      <c r="H206" s="237">
        <v>10</v>
      </c>
      <c r="I206" s="238"/>
      <c r="J206" s="233"/>
      <c r="K206" s="233"/>
      <c r="L206" s="239"/>
      <c r="M206" s="240"/>
      <c r="N206" s="241"/>
      <c r="O206" s="241"/>
      <c r="P206" s="241"/>
      <c r="Q206" s="241"/>
      <c r="R206" s="241"/>
      <c r="S206" s="241"/>
      <c r="T206" s="242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3" t="s">
        <v>132</v>
      </c>
      <c r="AU206" s="243" t="s">
        <v>88</v>
      </c>
      <c r="AV206" s="13" t="s">
        <v>88</v>
      </c>
      <c r="AW206" s="13" t="s">
        <v>34</v>
      </c>
      <c r="AX206" s="13" t="s">
        <v>78</v>
      </c>
      <c r="AY206" s="243" t="s">
        <v>124</v>
      </c>
    </row>
    <row r="207" s="13" customFormat="1">
      <c r="A207" s="13"/>
      <c r="B207" s="232"/>
      <c r="C207" s="233"/>
      <c r="D207" s="234" t="s">
        <v>132</v>
      </c>
      <c r="E207" s="235" t="s">
        <v>1</v>
      </c>
      <c r="F207" s="236" t="s">
        <v>142</v>
      </c>
      <c r="G207" s="233"/>
      <c r="H207" s="237">
        <v>250</v>
      </c>
      <c r="I207" s="238"/>
      <c r="J207" s="233"/>
      <c r="K207" s="233"/>
      <c r="L207" s="239"/>
      <c r="M207" s="240"/>
      <c r="N207" s="241"/>
      <c r="O207" s="241"/>
      <c r="P207" s="241"/>
      <c r="Q207" s="241"/>
      <c r="R207" s="241"/>
      <c r="S207" s="241"/>
      <c r="T207" s="242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3" t="s">
        <v>132</v>
      </c>
      <c r="AU207" s="243" t="s">
        <v>88</v>
      </c>
      <c r="AV207" s="13" t="s">
        <v>88</v>
      </c>
      <c r="AW207" s="13" t="s">
        <v>34</v>
      </c>
      <c r="AX207" s="13" t="s">
        <v>78</v>
      </c>
      <c r="AY207" s="243" t="s">
        <v>124</v>
      </c>
    </row>
    <row r="208" s="14" customFormat="1">
      <c r="A208" s="14"/>
      <c r="B208" s="244"/>
      <c r="C208" s="245"/>
      <c r="D208" s="234" t="s">
        <v>132</v>
      </c>
      <c r="E208" s="246" t="s">
        <v>1</v>
      </c>
      <c r="F208" s="247" t="s">
        <v>161</v>
      </c>
      <c r="G208" s="245"/>
      <c r="H208" s="248">
        <v>260</v>
      </c>
      <c r="I208" s="249"/>
      <c r="J208" s="245"/>
      <c r="K208" s="245"/>
      <c r="L208" s="250"/>
      <c r="M208" s="251"/>
      <c r="N208" s="252"/>
      <c r="O208" s="252"/>
      <c r="P208" s="252"/>
      <c r="Q208" s="252"/>
      <c r="R208" s="252"/>
      <c r="S208" s="252"/>
      <c r="T208" s="253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54" t="s">
        <v>132</v>
      </c>
      <c r="AU208" s="254" t="s">
        <v>88</v>
      </c>
      <c r="AV208" s="14" t="s">
        <v>130</v>
      </c>
      <c r="AW208" s="14" t="s">
        <v>34</v>
      </c>
      <c r="AX208" s="14" t="s">
        <v>86</v>
      </c>
      <c r="AY208" s="254" t="s">
        <v>124</v>
      </c>
    </row>
    <row r="209" s="2" customFormat="1" ht="33" customHeight="1">
      <c r="A209" s="37"/>
      <c r="B209" s="38"/>
      <c r="C209" s="218" t="s">
        <v>283</v>
      </c>
      <c r="D209" s="218" t="s">
        <v>126</v>
      </c>
      <c r="E209" s="219" t="s">
        <v>284</v>
      </c>
      <c r="F209" s="220" t="s">
        <v>285</v>
      </c>
      <c r="G209" s="221" t="s">
        <v>129</v>
      </c>
      <c r="H209" s="222">
        <v>265</v>
      </c>
      <c r="I209" s="223"/>
      <c r="J209" s="224">
        <f>ROUND(I209*H209,2)</f>
        <v>0</v>
      </c>
      <c r="K209" s="225"/>
      <c r="L209" s="43"/>
      <c r="M209" s="226" t="s">
        <v>1</v>
      </c>
      <c r="N209" s="227" t="s">
        <v>43</v>
      </c>
      <c r="O209" s="90"/>
      <c r="P209" s="228">
        <f>O209*H209</f>
        <v>0</v>
      </c>
      <c r="Q209" s="228">
        <v>0</v>
      </c>
      <c r="R209" s="228">
        <f>Q209*H209</f>
        <v>0</v>
      </c>
      <c r="S209" s="228">
        <v>0</v>
      </c>
      <c r="T209" s="229">
        <f>S209*H209</f>
        <v>0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230" t="s">
        <v>130</v>
      </c>
      <c r="AT209" s="230" t="s">
        <v>126</v>
      </c>
      <c r="AU209" s="230" t="s">
        <v>88</v>
      </c>
      <c r="AY209" s="16" t="s">
        <v>124</v>
      </c>
      <c r="BE209" s="231">
        <f>IF(N209="základní",J209,0)</f>
        <v>0</v>
      </c>
      <c r="BF209" s="231">
        <f>IF(N209="snížená",J209,0)</f>
        <v>0</v>
      </c>
      <c r="BG209" s="231">
        <f>IF(N209="zákl. přenesená",J209,0)</f>
        <v>0</v>
      </c>
      <c r="BH209" s="231">
        <f>IF(N209="sníž. přenesená",J209,0)</f>
        <v>0</v>
      </c>
      <c r="BI209" s="231">
        <f>IF(N209="nulová",J209,0)</f>
        <v>0</v>
      </c>
      <c r="BJ209" s="16" t="s">
        <v>86</v>
      </c>
      <c r="BK209" s="231">
        <f>ROUND(I209*H209,2)</f>
        <v>0</v>
      </c>
      <c r="BL209" s="16" t="s">
        <v>130</v>
      </c>
      <c r="BM209" s="230" t="s">
        <v>286</v>
      </c>
    </row>
    <row r="210" s="13" customFormat="1">
      <c r="A210" s="13"/>
      <c r="B210" s="232"/>
      <c r="C210" s="233"/>
      <c r="D210" s="234" t="s">
        <v>132</v>
      </c>
      <c r="E210" s="235" t="s">
        <v>1</v>
      </c>
      <c r="F210" s="236" t="s">
        <v>287</v>
      </c>
      <c r="G210" s="233"/>
      <c r="H210" s="237">
        <v>265</v>
      </c>
      <c r="I210" s="238"/>
      <c r="J210" s="233"/>
      <c r="K210" s="233"/>
      <c r="L210" s="239"/>
      <c r="M210" s="240"/>
      <c r="N210" s="241"/>
      <c r="O210" s="241"/>
      <c r="P210" s="241"/>
      <c r="Q210" s="241"/>
      <c r="R210" s="241"/>
      <c r="S210" s="241"/>
      <c r="T210" s="242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3" t="s">
        <v>132</v>
      </c>
      <c r="AU210" s="243" t="s">
        <v>88</v>
      </c>
      <c r="AV210" s="13" t="s">
        <v>88</v>
      </c>
      <c r="AW210" s="13" t="s">
        <v>34</v>
      </c>
      <c r="AX210" s="13" t="s">
        <v>86</v>
      </c>
      <c r="AY210" s="243" t="s">
        <v>124</v>
      </c>
    </row>
    <row r="211" s="2" customFormat="1" ht="24.15" customHeight="1">
      <c r="A211" s="37"/>
      <c r="B211" s="38"/>
      <c r="C211" s="218" t="s">
        <v>288</v>
      </c>
      <c r="D211" s="218" t="s">
        <v>126</v>
      </c>
      <c r="E211" s="219" t="s">
        <v>289</v>
      </c>
      <c r="F211" s="220" t="s">
        <v>290</v>
      </c>
      <c r="G211" s="221" t="s">
        <v>129</v>
      </c>
      <c r="H211" s="222">
        <v>9</v>
      </c>
      <c r="I211" s="223"/>
      <c r="J211" s="224">
        <f>ROUND(I211*H211,2)</f>
        <v>0</v>
      </c>
      <c r="K211" s="225"/>
      <c r="L211" s="43"/>
      <c r="M211" s="226" t="s">
        <v>1</v>
      </c>
      <c r="N211" s="227" t="s">
        <v>43</v>
      </c>
      <c r="O211" s="90"/>
      <c r="P211" s="228">
        <f>O211*H211</f>
        <v>0</v>
      </c>
      <c r="Q211" s="228">
        <v>0.084250000000000005</v>
      </c>
      <c r="R211" s="228">
        <f>Q211*H211</f>
        <v>0.75825000000000009</v>
      </c>
      <c r="S211" s="228">
        <v>0</v>
      </c>
      <c r="T211" s="229">
        <f>S211*H211</f>
        <v>0</v>
      </c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R211" s="230" t="s">
        <v>130</v>
      </c>
      <c r="AT211" s="230" t="s">
        <v>126</v>
      </c>
      <c r="AU211" s="230" t="s">
        <v>88</v>
      </c>
      <c r="AY211" s="16" t="s">
        <v>124</v>
      </c>
      <c r="BE211" s="231">
        <f>IF(N211="základní",J211,0)</f>
        <v>0</v>
      </c>
      <c r="BF211" s="231">
        <f>IF(N211="snížená",J211,0)</f>
        <v>0</v>
      </c>
      <c r="BG211" s="231">
        <f>IF(N211="zákl. přenesená",J211,0)</f>
        <v>0</v>
      </c>
      <c r="BH211" s="231">
        <f>IF(N211="sníž. přenesená",J211,0)</f>
        <v>0</v>
      </c>
      <c r="BI211" s="231">
        <f>IF(N211="nulová",J211,0)</f>
        <v>0</v>
      </c>
      <c r="BJ211" s="16" t="s">
        <v>86</v>
      </c>
      <c r="BK211" s="231">
        <f>ROUND(I211*H211,2)</f>
        <v>0</v>
      </c>
      <c r="BL211" s="16" t="s">
        <v>130</v>
      </c>
      <c r="BM211" s="230" t="s">
        <v>291</v>
      </c>
    </row>
    <row r="212" s="13" customFormat="1">
      <c r="A212" s="13"/>
      <c r="B212" s="232"/>
      <c r="C212" s="233"/>
      <c r="D212" s="234" t="s">
        <v>132</v>
      </c>
      <c r="E212" s="235" t="s">
        <v>1</v>
      </c>
      <c r="F212" s="236" t="s">
        <v>292</v>
      </c>
      <c r="G212" s="233"/>
      <c r="H212" s="237">
        <v>9</v>
      </c>
      <c r="I212" s="238"/>
      <c r="J212" s="233"/>
      <c r="K212" s="233"/>
      <c r="L212" s="239"/>
      <c r="M212" s="240"/>
      <c r="N212" s="241"/>
      <c r="O212" s="241"/>
      <c r="P212" s="241"/>
      <c r="Q212" s="241"/>
      <c r="R212" s="241"/>
      <c r="S212" s="241"/>
      <c r="T212" s="242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3" t="s">
        <v>132</v>
      </c>
      <c r="AU212" s="243" t="s">
        <v>88</v>
      </c>
      <c r="AV212" s="13" t="s">
        <v>88</v>
      </c>
      <c r="AW212" s="13" t="s">
        <v>34</v>
      </c>
      <c r="AX212" s="13" t="s">
        <v>86</v>
      </c>
      <c r="AY212" s="243" t="s">
        <v>124</v>
      </c>
    </row>
    <row r="213" s="2" customFormat="1" ht="16.5" customHeight="1">
      <c r="A213" s="37"/>
      <c r="B213" s="38"/>
      <c r="C213" s="259" t="s">
        <v>293</v>
      </c>
      <c r="D213" s="259" t="s">
        <v>195</v>
      </c>
      <c r="E213" s="260" t="s">
        <v>294</v>
      </c>
      <c r="F213" s="261" t="s">
        <v>295</v>
      </c>
      <c r="G213" s="262" t="s">
        <v>129</v>
      </c>
      <c r="H213" s="263">
        <v>4.5</v>
      </c>
      <c r="I213" s="264"/>
      <c r="J213" s="265">
        <f>ROUND(I213*H213,2)</f>
        <v>0</v>
      </c>
      <c r="K213" s="266"/>
      <c r="L213" s="267"/>
      <c r="M213" s="268" t="s">
        <v>1</v>
      </c>
      <c r="N213" s="269" t="s">
        <v>43</v>
      </c>
      <c r="O213" s="90"/>
      <c r="P213" s="228">
        <f>O213*H213</f>
        <v>0</v>
      </c>
      <c r="Q213" s="228">
        <v>0.13100000000000001</v>
      </c>
      <c r="R213" s="228">
        <f>Q213*H213</f>
        <v>0.58950000000000002</v>
      </c>
      <c r="S213" s="228">
        <v>0</v>
      </c>
      <c r="T213" s="229">
        <f>S213*H213</f>
        <v>0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R213" s="230" t="s">
        <v>169</v>
      </c>
      <c r="AT213" s="230" t="s">
        <v>195</v>
      </c>
      <c r="AU213" s="230" t="s">
        <v>88</v>
      </c>
      <c r="AY213" s="16" t="s">
        <v>124</v>
      </c>
      <c r="BE213" s="231">
        <f>IF(N213="základní",J213,0)</f>
        <v>0</v>
      </c>
      <c r="BF213" s="231">
        <f>IF(N213="snížená",J213,0)</f>
        <v>0</v>
      </c>
      <c r="BG213" s="231">
        <f>IF(N213="zákl. přenesená",J213,0)</f>
        <v>0</v>
      </c>
      <c r="BH213" s="231">
        <f>IF(N213="sníž. přenesená",J213,0)</f>
        <v>0</v>
      </c>
      <c r="BI213" s="231">
        <f>IF(N213="nulová",J213,0)</f>
        <v>0</v>
      </c>
      <c r="BJ213" s="16" t="s">
        <v>86</v>
      </c>
      <c r="BK213" s="231">
        <f>ROUND(I213*H213,2)</f>
        <v>0</v>
      </c>
      <c r="BL213" s="16" t="s">
        <v>130</v>
      </c>
      <c r="BM213" s="230" t="s">
        <v>296</v>
      </c>
    </row>
    <row r="214" s="13" customFormat="1">
      <c r="A214" s="13"/>
      <c r="B214" s="232"/>
      <c r="C214" s="233"/>
      <c r="D214" s="234" t="s">
        <v>132</v>
      </c>
      <c r="E214" s="235" t="s">
        <v>1</v>
      </c>
      <c r="F214" s="236" t="s">
        <v>297</v>
      </c>
      <c r="G214" s="233"/>
      <c r="H214" s="237">
        <v>4.5</v>
      </c>
      <c r="I214" s="238"/>
      <c r="J214" s="233"/>
      <c r="K214" s="233"/>
      <c r="L214" s="239"/>
      <c r="M214" s="240"/>
      <c r="N214" s="241"/>
      <c r="O214" s="241"/>
      <c r="P214" s="241"/>
      <c r="Q214" s="241"/>
      <c r="R214" s="241"/>
      <c r="S214" s="241"/>
      <c r="T214" s="242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3" t="s">
        <v>132</v>
      </c>
      <c r="AU214" s="243" t="s">
        <v>88</v>
      </c>
      <c r="AV214" s="13" t="s">
        <v>88</v>
      </c>
      <c r="AW214" s="13" t="s">
        <v>34</v>
      </c>
      <c r="AX214" s="13" t="s">
        <v>86</v>
      </c>
      <c r="AY214" s="243" t="s">
        <v>124</v>
      </c>
    </row>
    <row r="215" s="2" customFormat="1" ht="24.15" customHeight="1">
      <c r="A215" s="37"/>
      <c r="B215" s="38"/>
      <c r="C215" s="259" t="s">
        <v>298</v>
      </c>
      <c r="D215" s="259" t="s">
        <v>195</v>
      </c>
      <c r="E215" s="260" t="s">
        <v>299</v>
      </c>
      <c r="F215" s="261" t="s">
        <v>300</v>
      </c>
      <c r="G215" s="262" t="s">
        <v>129</v>
      </c>
      <c r="H215" s="263">
        <v>4.5</v>
      </c>
      <c r="I215" s="264"/>
      <c r="J215" s="265">
        <f>ROUND(I215*H215,2)</f>
        <v>0</v>
      </c>
      <c r="K215" s="266"/>
      <c r="L215" s="267"/>
      <c r="M215" s="268" t="s">
        <v>1</v>
      </c>
      <c r="N215" s="269" t="s">
        <v>43</v>
      </c>
      <c r="O215" s="90"/>
      <c r="P215" s="228">
        <f>O215*H215</f>
        <v>0</v>
      </c>
      <c r="Q215" s="228">
        <v>0.13100000000000001</v>
      </c>
      <c r="R215" s="228">
        <f>Q215*H215</f>
        <v>0.58950000000000002</v>
      </c>
      <c r="S215" s="228">
        <v>0</v>
      </c>
      <c r="T215" s="229">
        <f>S215*H215</f>
        <v>0</v>
      </c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R215" s="230" t="s">
        <v>169</v>
      </c>
      <c r="AT215" s="230" t="s">
        <v>195</v>
      </c>
      <c r="AU215" s="230" t="s">
        <v>88</v>
      </c>
      <c r="AY215" s="16" t="s">
        <v>124</v>
      </c>
      <c r="BE215" s="231">
        <f>IF(N215="základní",J215,0)</f>
        <v>0</v>
      </c>
      <c r="BF215" s="231">
        <f>IF(N215="snížená",J215,0)</f>
        <v>0</v>
      </c>
      <c r="BG215" s="231">
        <f>IF(N215="zákl. přenesená",J215,0)</f>
        <v>0</v>
      </c>
      <c r="BH215" s="231">
        <f>IF(N215="sníž. přenesená",J215,0)</f>
        <v>0</v>
      </c>
      <c r="BI215" s="231">
        <f>IF(N215="nulová",J215,0)</f>
        <v>0</v>
      </c>
      <c r="BJ215" s="16" t="s">
        <v>86</v>
      </c>
      <c r="BK215" s="231">
        <f>ROUND(I215*H215,2)</f>
        <v>0</v>
      </c>
      <c r="BL215" s="16" t="s">
        <v>130</v>
      </c>
      <c r="BM215" s="230" t="s">
        <v>301</v>
      </c>
    </row>
    <row r="216" s="13" customFormat="1">
      <c r="A216" s="13"/>
      <c r="B216" s="232"/>
      <c r="C216" s="233"/>
      <c r="D216" s="234" t="s">
        <v>132</v>
      </c>
      <c r="E216" s="235" t="s">
        <v>1</v>
      </c>
      <c r="F216" s="236" t="s">
        <v>297</v>
      </c>
      <c r="G216" s="233"/>
      <c r="H216" s="237">
        <v>4.5</v>
      </c>
      <c r="I216" s="238"/>
      <c r="J216" s="233"/>
      <c r="K216" s="233"/>
      <c r="L216" s="239"/>
      <c r="M216" s="240"/>
      <c r="N216" s="241"/>
      <c r="O216" s="241"/>
      <c r="P216" s="241"/>
      <c r="Q216" s="241"/>
      <c r="R216" s="241"/>
      <c r="S216" s="241"/>
      <c r="T216" s="242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3" t="s">
        <v>132</v>
      </c>
      <c r="AU216" s="243" t="s">
        <v>88</v>
      </c>
      <c r="AV216" s="13" t="s">
        <v>88</v>
      </c>
      <c r="AW216" s="13" t="s">
        <v>34</v>
      </c>
      <c r="AX216" s="13" t="s">
        <v>86</v>
      </c>
      <c r="AY216" s="243" t="s">
        <v>124</v>
      </c>
    </row>
    <row r="217" s="2" customFormat="1" ht="24.15" customHeight="1">
      <c r="A217" s="37"/>
      <c r="B217" s="38"/>
      <c r="C217" s="218" t="s">
        <v>302</v>
      </c>
      <c r="D217" s="218" t="s">
        <v>126</v>
      </c>
      <c r="E217" s="219" t="s">
        <v>303</v>
      </c>
      <c r="F217" s="220" t="s">
        <v>304</v>
      </c>
      <c r="G217" s="221" t="s">
        <v>129</v>
      </c>
      <c r="H217" s="222">
        <v>35</v>
      </c>
      <c r="I217" s="223"/>
      <c r="J217" s="224">
        <f>ROUND(I217*H217,2)</f>
        <v>0</v>
      </c>
      <c r="K217" s="225"/>
      <c r="L217" s="43"/>
      <c r="M217" s="226" t="s">
        <v>1</v>
      </c>
      <c r="N217" s="227" t="s">
        <v>43</v>
      </c>
      <c r="O217" s="90"/>
      <c r="P217" s="228">
        <f>O217*H217</f>
        <v>0</v>
      </c>
      <c r="Q217" s="228">
        <v>0.10362</v>
      </c>
      <c r="R217" s="228">
        <f>Q217*H217</f>
        <v>3.6267</v>
      </c>
      <c r="S217" s="228">
        <v>0</v>
      </c>
      <c r="T217" s="229">
        <f>S217*H217</f>
        <v>0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R217" s="230" t="s">
        <v>130</v>
      </c>
      <c r="AT217" s="230" t="s">
        <v>126</v>
      </c>
      <c r="AU217" s="230" t="s">
        <v>88</v>
      </c>
      <c r="AY217" s="16" t="s">
        <v>124</v>
      </c>
      <c r="BE217" s="231">
        <f>IF(N217="základní",J217,0)</f>
        <v>0</v>
      </c>
      <c r="BF217" s="231">
        <f>IF(N217="snížená",J217,0)</f>
        <v>0</v>
      </c>
      <c r="BG217" s="231">
        <f>IF(N217="zákl. přenesená",J217,0)</f>
        <v>0</v>
      </c>
      <c r="BH217" s="231">
        <f>IF(N217="sníž. přenesená",J217,0)</f>
        <v>0</v>
      </c>
      <c r="BI217" s="231">
        <f>IF(N217="nulová",J217,0)</f>
        <v>0</v>
      </c>
      <c r="BJ217" s="16" t="s">
        <v>86</v>
      </c>
      <c r="BK217" s="231">
        <f>ROUND(I217*H217,2)</f>
        <v>0</v>
      </c>
      <c r="BL217" s="16" t="s">
        <v>130</v>
      </c>
      <c r="BM217" s="230" t="s">
        <v>305</v>
      </c>
    </row>
    <row r="218" s="13" customFormat="1">
      <c r="A218" s="13"/>
      <c r="B218" s="232"/>
      <c r="C218" s="233"/>
      <c r="D218" s="234" t="s">
        <v>132</v>
      </c>
      <c r="E218" s="235" t="s">
        <v>1</v>
      </c>
      <c r="F218" s="236" t="s">
        <v>306</v>
      </c>
      <c r="G218" s="233"/>
      <c r="H218" s="237">
        <v>35</v>
      </c>
      <c r="I218" s="238"/>
      <c r="J218" s="233"/>
      <c r="K218" s="233"/>
      <c r="L218" s="239"/>
      <c r="M218" s="240"/>
      <c r="N218" s="241"/>
      <c r="O218" s="241"/>
      <c r="P218" s="241"/>
      <c r="Q218" s="241"/>
      <c r="R218" s="241"/>
      <c r="S218" s="241"/>
      <c r="T218" s="242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3" t="s">
        <v>132</v>
      </c>
      <c r="AU218" s="243" t="s">
        <v>88</v>
      </c>
      <c r="AV218" s="13" t="s">
        <v>88</v>
      </c>
      <c r="AW218" s="13" t="s">
        <v>34</v>
      </c>
      <c r="AX218" s="13" t="s">
        <v>86</v>
      </c>
      <c r="AY218" s="243" t="s">
        <v>124</v>
      </c>
    </row>
    <row r="219" s="2" customFormat="1" ht="16.5" customHeight="1">
      <c r="A219" s="37"/>
      <c r="B219" s="38"/>
      <c r="C219" s="259" t="s">
        <v>307</v>
      </c>
      <c r="D219" s="259" t="s">
        <v>195</v>
      </c>
      <c r="E219" s="260" t="s">
        <v>308</v>
      </c>
      <c r="F219" s="261" t="s">
        <v>309</v>
      </c>
      <c r="G219" s="262" t="s">
        <v>129</v>
      </c>
      <c r="H219" s="263">
        <v>35</v>
      </c>
      <c r="I219" s="264"/>
      <c r="J219" s="265">
        <f>ROUND(I219*H219,2)</f>
        <v>0</v>
      </c>
      <c r="K219" s="266"/>
      <c r="L219" s="267"/>
      <c r="M219" s="268" t="s">
        <v>1</v>
      </c>
      <c r="N219" s="269" t="s">
        <v>43</v>
      </c>
      <c r="O219" s="90"/>
      <c r="P219" s="228">
        <f>O219*H219</f>
        <v>0</v>
      </c>
      <c r="Q219" s="228">
        <v>0.17599999999999999</v>
      </c>
      <c r="R219" s="228">
        <f>Q219*H219</f>
        <v>6.1599999999999993</v>
      </c>
      <c r="S219" s="228">
        <v>0</v>
      </c>
      <c r="T219" s="229">
        <f>S219*H219</f>
        <v>0</v>
      </c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R219" s="230" t="s">
        <v>169</v>
      </c>
      <c r="AT219" s="230" t="s">
        <v>195</v>
      </c>
      <c r="AU219" s="230" t="s">
        <v>88</v>
      </c>
      <c r="AY219" s="16" t="s">
        <v>124</v>
      </c>
      <c r="BE219" s="231">
        <f>IF(N219="základní",J219,0)</f>
        <v>0</v>
      </c>
      <c r="BF219" s="231">
        <f>IF(N219="snížená",J219,0)</f>
        <v>0</v>
      </c>
      <c r="BG219" s="231">
        <f>IF(N219="zákl. přenesená",J219,0)</f>
        <v>0</v>
      </c>
      <c r="BH219" s="231">
        <f>IF(N219="sníž. přenesená",J219,0)</f>
        <v>0</v>
      </c>
      <c r="BI219" s="231">
        <f>IF(N219="nulová",J219,0)</f>
        <v>0</v>
      </c>
      <c r="BJ219" s="16" t="s">
        <v>86</v>
      </c>
      <c r="BK219" s="231">
        <f>ROUND(I219*H219,2)</f>
        <v>0</v>
      </c>
      <c r="BL219" s="16" t="s">
        <v>130</v>
      </c>
      <c r="BM219" s="230" t="s">
        <v>310</v>
      </c>
    </row>
    <row r="220" s="12" customFormat="1" ht="22.8" customHeight="1">
      <c r="A220" s="12"/>
      <c r="B220" s="202"/>
      <c r="C220" s="203"/>
      <c r="D220" s="204" t="s">
        <v>77</v>
      </c>
      <c r="E220" s="216" t="s">
        <v>175</v>
      </c>
      <c r="F220" s="216" t="s">
        <v>311</v>
      </c>
      <c r="G220" s="203"/>
      <c r="H220" s="203"/>
      <c r="I220" s="206"/>
      <c r="J220" s="217">
        <f>BK220</f>
        <v>0</v>
      </c>
      <c r="K220" s="203"/>
      <c r="L220" s="208"/>
      <c r="M220" s="209"/>
      <c r="N220" s="210"/>
      <c r="O220" s="210"/>
      <c r="P220" s="211">
        <f>SUM(P221:P242)</f>
        <v>0</v>
      </c>
      <c r="Q220" s="210"/>
      <c r="R220" s="211">
        <f>SUM(R221:R242)</f>
        <v>76.524990000000017</v>
      </c>
      <c r="S220" s="210"/>
      <c r="T220" s="212">
        <f>SUM(T221:T242)</f>
        <v>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213" t="s">
        <v>86</v>
      </c>
      <c r="AT220" s="214" t="s">
        <v>77</v>
      </c>
      <c r="AU220" s="214" t="s">
        <v>86</v>
      </c>
      <c r="AY220" s="213" t="s">
        <v>124</v>
      </c>
      <c r="BK220" s="215">
        <f>SUM(BK221:BK242)</f>
        <v>0</v>
      </c>
    </row>
    <row r="221" s="2" customFormat="1" ht="24.15" customHeight="1">
      <c r="A221" s="37"/>
      <c r="B221" s="38"/>
      <c r="C221" s="218" t="s">
        <v>312</v>
      </c>
      <c r="D221" s="218" t="s">
        <v>126</v>
      </c>
      <c r="E221" s="219" t="s">
        <v>313</v>
      </c>
      <c r="F221" s="220" t="s">
        <v>314</v>
      </c>
      <c r="G221" s="221" t="s">
        <v>315</v>
      </c>
      <c r="H221" s="222">
        <v>3</v>
      </c>
      <c r="I221" s="223"/>
      <c r="J221" s="224">
        <f>ROUND(I221*H221,2)</f>
        <v>0</v>
      </c>
      <c r="K221" s="225"/>
      <c r="L221" s="43"/>
      <c r="M221" s="226" t="s">
        <v>1</v>
      </c>
      <c r="N221" s="227" t="s">
        <v>43</v>
      </c>
      <c r="O221" s="90"/>
      <c r="P221" s="228">
        <f>O221*H221</f>
        <v>0</v>
      </c>
      <c r="Q221" s="228">
        <v>1.0000000000000001E-05</v>
      </c>
      <c r="R221" s="228">
        <f>Q221*H221</f>
        <v>3.0000000000000004E-05</v>
      </c>
      <c r="S221" s="228">
        <v>0</v>
      </c>
      <c r="T221" s="229">
        <f>S221*H221</f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230" t="s">
        <v>130</v>
      </c>
      <c r="AT221" s="230" t="s">
        <v>126</v>
      </c>
      <c r="AU221" s="230" t="s">
        <v>88</v>
      </c>
      <c r="AY221" s="16" t="s">
        <v>124</v>
      </c>
      <c r="BE221" s="231">
        <f>IF(N221="základní",J221,0)</f>
        <v>0</v>
      </c>
      <c r="BF221" s="231">
        <f>IF(N221="snížená",J221,0)</f>
        <v>0</v>
      </c>
      <c r="BG221" s="231">
        <f>IF(N221="zákl. přenesená",J221,0)</f>
        <v>0</v>
      </c>
      <c r="BH221" s="231">
        <f>IF(N221="sníž. přenesená",J221,0)</f>
        <v>0</v>
      </c>
      <c r="BI221" s="231">
        <f>IF(N221="nulová",J221,0)</f>
        <v>0</v>
      </c>
      <c r="BJ221" s="16" t="s">
        <v>86</v>
      </c>
      <c r="BK221" s="231">
        <f>ROUND(I221*H221,2)</f>
        <v>0</v>
      </c>
      <c r="BL221" s="16" t="s">
        <v>130</v>
      </c>
      <c r="BM221" s="230" t="s">
        <v>316</v>
      </c>
    </row>
    <row r="222" s="2" customFormat="1" ht="24.15" customHeight="1">
      <c r="A222" s="37"/>
      <c r="B222" s="38"/>
      <c r="C222" s="259" t="s">
        <v>317</v>
      </c>
      <c r="D222" s="259" t="s">
        <v>195</v>
      </c>
      <c r="E222" s="260" t="s">
        <v>318</v>
      </c>
      <c r="F222" s="261" t="s">
        <v>319</v>
      </c>
      <c r="G222" s="262" t="s">
        <v>315</v>
      </c>
      <c r="H222" s="263">
        <v>1</v>
      </c>
      <c r="I222" s="264"/>
      <c r="J222" s="265">
        <f>ROUND(I222*H222,2)</f>
        <v>0</v>
      </c>
      <c r="K222" s="266"/>
      <c r="L222" s="267"/>
      <c r="M222" s="268" t="s">
        <v>1</v>
      </c>
      <c r="N222" s="269" t="s">
        <v>43</v>
      </c>
      <c r="O222" s="90"/>
      <c r="P222" s="228">
        <f>O222*H222</f>
        <v>0</v>
      </c>
      <c r="Q222" s="228">
        <v>0.0040000000000000001</v>
      </c>
      <c r="R222" s="228">
        <f>Q222*H222</f>
        <v>0.0040000000000000001</v>
      </c>
      <c r="S222" s="228">
        <v>0</v>
      </c>
      <c r="T222" s="229">
        <f>S222*H222</f>
        <v>0</v>
      </c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R222" s="230" t="s">
        <v>169</v>
      </c>
      <c r="AT222" s="230" t="s">
        <v>195</v>
      </c>
      <c r="AU222" s="230" t="s">
        <v>88</v>
      </c>
      <c r="AY222" s="16" t="s">
        <v>124</v>
      </c>
      <c r="BE222" s="231">
        <f>IF(N222="základní",J222,0)</f>
        <v>0</v>
      </c>
      <c r="BF222" s="231">
        <f>IF(N222="snížená",J222,0)</f>
        <v>0</v>
      </c>
      <c r="BG222" s="231">
        <f>IF(N222="zákl. přenesená",J222,0)</f>
        <v>0</v>
      </c>
      <c r="BH222" s="231">
        <f>IF(N222="sníž. přenesená",J222,0)</f>
        <v>0</v>
      </c>
      <c r="BI222" s="231">
        <f>IF(N222="nulová",J222,0)</f>
        <v>0</v>
      </c>
      <c r="BJ222" s="16" t="s">
        <v>86</v>
      </c>
      <c r="BK222" s="231">
        <f>ROUND(I222*H222,2)</f>
        <v>0</v>
      </c>
      <c r="BL222" s="16" t="s">
        <v>130</v>
      </c>
      <c r="BM222" s="230" t="s">
        <v>320</v>
      </c>
    </row>
    <row r="223" s="13" customFormat="1">
      <c r="A223" s="13"/>
      <c r="B223" s="232"/>
      <c r="C223" s="233"/>
      <c r="D223" s="234" t="s">
        <v>132</v>
      </c>
      <c r="E223" s="235" t="s">
        <v>1</v>
      </c>
      <c r="F223" s="236" t="s">
        <v>321</v>
      </c>
      <c r="G223" s="233"/>
      <c r="H223" s="237">
        <v>1</v>
      </c>
      <c r="I223" s="238"/>
      <c r="J223" s="233"/>
      <c r="K223" s="233"/>
      <c r="L223" s="239"/>
      <c r="M223" s="240"/>
      <c r="N223" s="241"/>
      <c r="O223" s="241"/>
      <c r="P223" s="241"/>
      <c r="Q223" s="241"/>
      <c r="R223" s="241"/>
      <c r="S223" s="241"/>
      <c r="T223" s="242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3" t="s">
        <v>132</v>
      </c>
      <c r="AU223" s="243" t="s">
        <v>88</v>
      </c>
      <c r="AV223" s="13" t="s">
        <v>88</v>
      </c>
      <c r="AW223" s="13" t="s">
        <v>34</v>
      </c>
      <c r="AX223" s="13" t="s">
        <v>86</v>
      </c>
      <c r="AY223" s="243" t="s">
        <v>124</v>
      </c>
    </row>
    <row r="224" s="2" customFormat="1" ht="16.5" customHeight="1">
      <c r="A224" s="37"/>
      <c r="B224" s="38"/>
      <c r="C224" s="259" t="s">
        <v>322</v>
      </c>
      <c r="D224" s="259" t="s">
        <v>195</v>
      </c>
      <c r="E224" s="260" t="s">
        <v>323</v>
      </c>
      <c r="F224" s="261" t="s">
        <v>324</v>
      </c>
      <c r="G224" s="262" t="s">
        <v>315</v>
      </c>
      <c r="H224" s="263">
        <v>2</v>
      </c>
      <c r="I224" s="264"/>
      <c r="J224" s="265">
        <f>ROUND(I224*H224,2)</f>
        <v>0</v>
      </c>
      <c r="K224" s="266"/>
      <c r="L224" s="267"/>
      <c r="M224" s="268" t="s">
        <v>1</v>
      </c>
      <c r="N224" s="269" t="s">
        <v>43</v>
      </c>
      <c r="O224" s="90"/>
      <c r="P224" s="228">
        <f>O224*H224</f>
        <v>0</v>
      </c>
      <c r="Q224" s="228">
        <v>0.0025999999999999999</v>
      </c>
      <c r="R224" s="228">
        <f>Q224*H224</f>
        <v>0.0051999999999999998</v>
      </c>
      <c r="S224" s="228">
        <v>0</v>
      </c>
      <c r="T224" s="229">
        <f>S224*H224</f>
        <v>0</v>
      </c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R224" s="230" t="s">
        <v>169</v>
      </c>
      <c r="AT224" s="230" t="s">
        <v>195</v>
      </c>
      <c r="AU224" s="230" t="s">
        <v>88</v>
      </c>
      <c r="AY224" s="16" t="s">
        <v>124</v>
      </c>
      <c r="BE224" s="231">
        <f>IF(N224="základní",J224,0)</f>
        <v>0</v>
      </c>
      <c r="BF224" s="231">
        <f>IF(N224="snížená",J224,0)</f>
        <v>0</v>
      </c>
      <c r="BG224" s="231">
        <f>IF(N224="zákl. přenesená",J224,0)</f>
        <v>0</v>
      </c>
      <c r="BH224" s="231">
        <f>IF(N224="sníž. přenesená",J224,0)</f>
        <v>0</v>
      </c>
      <c r="BI224" s="231">
        <f>IF(N224="nulová",J224,0)</f>
        <v>0</v>
      </c>
      <c r="BJ224" s="16" t="s">
        <v>86</v>
      </c>
      <c r="BK224" s="231">
        <f>ROUND(I224*H224,2)</f>
        <v>0</v>
      </c>
      <c r="BL224" s="16" t="s">
        <v>130</v>
      </c>
      <c r="BM224" s="230" t="s">
        <v>325</v>
      </c>
    </row>
    <row r="225" s="13" customFormat="1">
      <c r="A225" s="13"/>
      <c r="B225" s="232"/>
      <c r="C225" s="233"/>
      <c r="D225" s="234" t="s">
        <v>132</v>
      </c>
      <c r="E225" s="235" t="s">
        <v>1</v>
      </c>
      <c r="F225" s="236" t="s">
        <v>326</v>
      </c>
      <c r="G225" s="233"/>
      <c r="H225" s="237">
        <v>2</v>
      </c>
      <c r="I225" s="238"/>
      <c r="J225" s="233"/>
      <c r="K225" s="233"/>
      <c r="L225" s="239"/>
      <c r="M225" s="240"/>
      <c r="N225" s="241"/>
      <c r="O225" s="241"/>
      <c r="P225" s="241"/>
      <c r="Q225" s="241"/>
      <c r="R225" s="241"/>
      <c r="S225" s="241"/>
      <c r="T225" s="242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3" t="s">
        <v>132</v>
      </c>
      <c r="AU225" s="243" t="s">
        <v>88</v>
      </c>
      <c r="AV225" s="13" t="s">
        <v>88</v>
      </c>
      <c r="AW225" s="13" t="s">
        <v>34</v>
      </c>
      <c r="AX225" s="13" t="s">
        <v>86</v>
      </c>
      <c r="AY225" s="243" t="s">
        <v>124</v>
      </c>
    </row>
    <row r="226" s="2" customFormat="1" ht="24.15" customHeight="1">
      <c r="A226" s="37"/>
      <c r="B226" s="38"/>
      <c r="C226" s="218" t="s">
        <v>327</v>
      </c>
      <c r="D226" s="218" t="s">
        <v>126</v>
      </c>
      <c r="E226" s="219" t="s">
        <v>328</v>
      </c>
      <c r="F226" s="220" t="s">
        <v>329</v>
      </c>
      <c r="G226" s="221" t="s">
        <v>315</v>
      </c>
      <c r="H226" s="222">
        <v>1</v>
      </c>
      <c r="I226" s="223"/>
      <c r="J226" s="224">
        <f>ROUND(I226*H226,2)</f>
        <v>0</v>
      </c>
      <c r="K226" s="225"/>
      <c r="L226" s="43"/>
      <c r="M226" s="226" t="s">
        <v>1</v>
      </c>
      <c r="N226" s="227" t="s">
        <v>43</v>
      </c>
      <c r="O226" s="90"/>
      <c r="P226" s="228">
        <f>O226*H226</f>
        <v>0</v>
      </c>
      <c r="Q226" s="228">
        <v>0.11241</v>
      </c>
      <c r="R226" s="228">
        <f>Q226*H226</f>
        <v>0.11241</v>
      </c>
      <c r="S226" s="228">
        <v>0</v>
      </c>
      <c r="T226" s="229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230" t="s">
        <v>130</v>
      </c>
      <c r="AT226" s="230" t="s">
        <v>126</v>
      </c>
      <c r="AU226" s="230" t="s">
        <v>88</v>
      </c>
      <c r="AY226" s="16" t="s">
        <v>124</v>
      </c>
      <c r="BE226" s="231">
        <f>IF(N226="základní",J226,0)</f>
        <v>0</v>
      </c>
      <c r="BF226" s="231">
        <f>IF(N226="snížená",J226,0)</f>
        <v>0</v>
      </c>
      <c r="BG226" s="231">
        <f>IF(N226="zákl. přenesená",J226,0)</f>
        <v>0</v>
      </c>
      <c r="BH226" s="231">
        <f>IF(N226="sníž. přenesená",J226,0)</f>
        <v>0</v>
      </c>
      <c r="BI226" s="231">
        <f>IF(N226="nulová",J226,0)</f>
        <v>0</v>
      </c>
      <c r="BJ226" s="16" t="s">
        <v>86</v>
      </c>
      <c r="BK226" s="231">
        <f>ROUND(I226*H226,2)</f>
        <v>0</v>
      </c>
      <c r="BL226" s="16" t="s">
        <v>130</v>
      </c>
      <c r="BM226" s="230" t="s">
        <v>330</v>
      </c>
    </row>
    <row r="227" s="13" customFormat="1">
      <c r="A227" s="13"/>
      <c r="B227" s="232"/>
      <c r="C227" s="233"/>
      <c r="D227" s="234" t="s">
        <v>132</v>
      </c>
      <c r="E227" s="235" t="s">
        <v>1</v>
      </c>
      <c r="F227" s="236" t="s">
        <v>86</v>
      </c>
      <c r="G227" s="233"/>
      <c r="H227" s="237">
        <v>1</v>
      </c>
      <c r="I227" s="238"/>
      <c r="J227" s="233"/>
      <c r="K227" s="233"/>
      <c r="L227" s="239"/>
      <c r="M227" s="240"/>
      <c r="N227" s="241"/>
      <c r="O227" s="241"/>
      <c r="P227" s="241"/>
      <c r="Q227" s="241"/>
      <c r="R227" s="241"/>
      <c r="S227" s="241"/>
      <c r="T227" s="242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3" t="s">
        <v>132</v>
      </c>
      <c r="AU227" s="243" t="s">
        <v>88</v>
      </c>
      <c r="AV227" s="13" t="s">
        <v>88</v>
      </c>
      <c r="AW227" s="13" t="s">
        <v>34</v>
      </c>
      <c r="AX227" s="13" t="s">
        <v>86</v>
      </c>
      <c r="AY227" s="243" t="s">
        <v>124</v>
      </c>
    </row>
    <row r="228" s="2" customFormat="1" ht="21.75" customHeight="1">
      <c r="A228" s="37"/>
      <c r="B228" s="38"/>
      <c r="C228" s="259" t="s">
        <v>331</v>
      </c>
      <c r="D228" s="259" t="s">
        <v>195</v>
      </c>
      <c r="E228" s="260" t="s">
        <v>332</v>
      </c>
      <c r="F228" s="261" t="s">
        <v>333</v>
      </c>
      <c r="G228" s="262" t="s">
        <v>315</v>
      </c>
      <c r="H228" s="263">
        <v>1</v>
      </c>
      <c r="I228" s="264"/>
      <c r="J228" s="265">
        <f>ROUND(I228*H228,2)</f>
        <v>0</v>
      </c>
      <c r="K228" s="266"/>
      <c r="L228" s="267"/>
      <c r="M228" s="268" t="s">
        <v>1</v>
      </c>
      <c r="N228" s="269" t="s">
        <v>43</v>
      </c>
      <c r="O228" s="90"/>
      <c r="P228" s="228">
        <f>O228*H228</f>
        <v>0</v>
      </c>
      <c r="Q228" s="228">
        <v>0.0061000000000000004</v>
      </c>
      <c r="R228" s="228">
        <f>Q228*H228</f>
        <v>0.0061000000000000004</v>
      </c>
      <c r="S228" s="228">
        <v>0</v>
      </c>
      <c r="T228" s="229">
        <f>S228*H228</f>
        <v>0</v>
      </c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R228" s="230" t="s">
        <v>169</v>
      </c>
      <c r="AT228" s="230" t="s">
        <v>195</v>
      </c>
      <c r="AU228" s="230" t="s">
        <v>88</v>
      </c>
      <c r="AY228" s="16" t="s">
        <v>124</v>
      </c>
      <c r="BE228" s="231">
        <f>IF(N228="základní",J228,0)</f>
        <v>0</v>
      </c>
      <c r="BF228" s="231">
        <f>IF(N228="snížená",J228,0)</f>
        <v>0</v>
      </c>
      <c r="BG228" s="231">
        <f>IF(N228="zákl. přenesená",J228,0)</f>
        <v>0</v>
      </c>
      <c r="BH228" s="231">
        <f>IF(N228="sníž. přenesená",J228,0)</f>
        <v>0</v>
      </c>
      <c r="BI228" s="231">
        <f>IF(N228="nulová",J228,0)</f>
        <v>0</v>
      </c>
      <c r="BJ228" s="16" t="s">
        <v>86</v>
      </c>
      <c r="BK228" s="231">
        <f>ROUND(I228*H228,2)</f>
        <v>0</v>
      </c>
      <c r="BL228" s="16" t="s">
        <v>130</v>
      </c>
      <c r="BM228" s="230" t="s">
        <v>334</v>
      </c>
    </row>
    <row r="229" s="2" customFormat="1" ht="16.5" customHeight="1">
      <c r="A229" s="37"/>
      <c r="B229" s="38"/>
      <c r="C229" s="259" t="s">
        <v>335</v>
      </c>
      <c r="D229" s="259" t="s">
        <v>195</v>
      </c>
      <c r="E229" s="260" t="s">
        <v>336</v>
      </c>
      <c r="F229" s="261" t="s">
        <v>337</v>
      </c>
      <c r="G229" s="262" t="s">
        <v>315</v>
      </c>
      <c r="H229" s="263">
        <v>1</v>
      </c>
      <c r="I229" s="264"/>
      <c r="J229" s="265">
        <f>ROUND(I229*H229,2)</f>
        <v>0</v>
      </c>
      <c r="K229" s="266"/>
      <c r="L229" s="267"/>
      <c r="M229" s="268" t="s">
        <v>1</v>
      </c>
      <c r="N229" s="269" t="s">
        <v>43</v>
      </c>
      <c r="O229" s="90"/>
      <c r="P229" s="228">
        <f>O229*H229</f>
        <v>0</v>
      </c>
      <c r="Q229" s="228">
        <v>0.0030000000000000001</v>
      </c>
      <c r="R229" s="228">
        <f>Q229*H229</f>
        <v>0.0030000000000000001</v>
      </c>
      <c r="S229" s="228">
        <v>0</v>
      </c>
      <c r="T229" s="229">
        <f>S229*H229</f>
        <v>0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R229" s="230" t="s">
        <v>169</v>
      </c>
      <c r="AT229" s="230" t="s">
        <v>195</v>
      </c>
      <c r="AU229" s="230" t="s">
        <v>88</v>
      </c>
      <c r="AY229" s="16" t="s">
        <v>124</v>
      </c>
      <c r="BE229" s="231">
        <f>IF(N229="základní",J229,0)</f>
        <v>0</v>
      </c>
      <c r="BF229" s="231">
        <f>IF(N229="snížená",J229,0)</f>
        <v>0</v>
      </c>
      <c r="BG229" s="231">
        <f>IF(N229="zákl. přenesená",J229,0)</f>
        <v>0</v>
      </c>
      <c r="BH229" s="231">
        <f>IF(N229="sníž. přenesená",J229,0)</f>
        <v>0</v>
      </c>
      <c r="BI229" s="231">
        <f>IF(N229="nulová",J229,0)</f>
        <v>0</v>
      </c>
      <c r="BJ229" s="16" t="s">
        <v>86</v>
      </c>
      <c r="BK229" s="231">
        <f>ROUND(I229*H229,2)</f>
        <v>0</v>
      </c>
      <c r="BL229" s="16" t="s">
        <v>130</v>
      </c>
      <c r="BM229" s="230" t="s">
        <v>338</v>
      </c>
    </row>
    <row r="230" s="2" customFormat="1" ht="33" customHeight="1">
      <c r="A230" s="37"/>
      <c r="B230" s="38"/>
      <c r="C230" s="218" t="s">
        <v>339</v>
      </c>
      <c r="D230" s="218" t="s">
        <v>126</v>
      </c>
      <c r="E230" s="219" t="s">
        <v>340</v>
      </c>
      <c r="F230" s="220" t="s">
        <v>341</v>
      </c>
      <c r="G230" s="221" t="s">
        <v>145</v>
      </c>
      <c r="H230" s="222">
        <v>340</v>
      </c>
      <c r="I230" s="223"/>
      <c r="J230" s="224">
        <f>ROUND(I230*H230,2)</f>
        <v>0</v>
      </c>
      <c r="K230" s="225"/>
      <c r="L230" s="43"/>
      <c r="M230" s="226" t="s">
        <v>1</v>
      </c>
      <c r="N230" s="227" t="s">
        <v>43</v>
      </c>
      <c r="O230" s="90"/>
      <c r="P230" s="228">
        <f>O230*H230</f>
        <v>0</v>
      </c>
      <c r="Q230" s="228">
        <v>0.15540000000000001</v>
      </c>
      <c r="R230" s="228">
        <f>Q230*H230</f>
        <v>52.836000000000006</v>
      </c>
      <c r="S230" s="228">
        <v>0</v>
      </c>
      <c r="T230" s="229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230" t="s">
        <v>130</v>
      </c>
      <c r="AT230" s="230" t="s">
        <v>126</v>
      </c>
      <c r="AU230" s="230" t="s">
        <v>88</v>
      </c>
      <c r="AY230" s="16" t="s">
        <v>124</v>
      </c>
      <c r="BE230" s="231">
        <f>IF(N230="základní",J230,0)</f>
        <v>0</v>
      </c>
      <c r="BF230" s="231">
        <f>IF(N230="snížená",J230,0)</f>
        <v>0</v>
      </c>
      <c r="BG230" s="231">
        <f>IF(N230="zákl. přenesená",J230,0)</f>
        <v>0</v>
      </c>
      <c r="BH230" s="231">
        <f>IF(N230="sníž. přenesená",J230,0)</f>
        <v>0</v>
      </c>
      <c r="BI230" s="231">
        <f>IF(N230="nulová",J230,0)</f>
        <v>0</v>
      </c>
      <c r="BJ230" s="16" t="s">
        <v>86</v>
      </c>
      <c r="BK230" s="231">
        <f>ROUND(I230*H230,2)</f>
        <v>0</v>
      </c>
      <c r="BL230" s="16" t="s">
        <v>130</v>
      </c>
      <c r="BM230" s="230" t="s">
        <v>342</v>
      </c>
    </row>
    <row r="231" s="2" customFormat="1" ht="16.5" customHeight="1">
      <c r="A231" s="37"/>
      <c r="B231" s="38"/>
      <c r="C231" s="259" t="s">
        <v>343</v>
      </c>
      <c r="D231" s="259" t="s">
        <v>195</v>
      </c>
      <c r="E231" s="260" t="s">
        <v>344</v>
      </c>
      <c r="F231" s="261" t="s">
        <v>345</v>
      </c>
      <c r="G231" s="262" t="s">
        <v>145</v>
      </c>
      <c r="H231" s="263">
        <v>195</v>
      </c>
      <c r="I231" s="264"/>
      <c r="J231" s="265">
        <f>ROUND(I231*H231,2)</f>
        <v>0</v>
      </c>
      <c r="K231" s="266"/>
      <c r="L231" s="267"/>
      <c r="M231" s="268" t="s">
        <v>1</v>
      </c>
      <c r="N231" s="269" t="s">
        <v>43</v>
      </c>
      <c r="O231" s="90"/>
      <c r="P231" s="228">
        <f>O231*H231</f>
        <v>0</v>
      </c>
      <c r="Q231" s="228">
        <v>0.056120000000000003</v>
      </c>
      <c r="R231" s="228">
        <f>Q231*H231</f>
        <v>10.943400000000001</v>
      </c>
      <c r="S231" s="228">
        <v>0</v>
      </c>
      <c r="T231" s="229">
        <f>S231*H231</f>
        <v>0</v>
      </c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R231" s="230" t="s">
        <v>169</v>
      </c>
      <c r="AT231" s="230" t="s">
        <v>195</v>
      </c>
      <c r="AU231" s="230" t="s">
        <v>88</v>
      </c>
      <c r="AY231" s="16" t="s">
        <v>124</v>
      </c>
      <c r="BE231" s="231">
        <f>IF(N231="základní",J231,0)</f>
        <v>0</v>
      </c>
      <c r="BF231" s="231">
        <f>IF(N231="snížená",J231,0)</f>
        <v>0</v>
      </c>
      <c r="BG231" s="231">
        <f>IF(N231="zákl. přenesená",J231,0)</f>
        <v>0</v>
      </c>
      <c r="BH231" s="231">
        <f>IF(N231="sníž. přenesená",J231,0)</f>
        <v>0</v>
      </c>
      <c r="BI231" s="231">
        <f>IF(N231="nulová",J231,0)</f>
        <v>0</v>
      </c>
      <c r="BJ231" s="16" t="s">
        <v>86</v>
      </c>
      <c r="BK231" s="231">
        <f>ROUND(I231*H231,2)</f>
        <v>0</v>
      </c>
      <c r="BL231" s="16" t="s">
        <v>130</v>
      </c>
      <c r="BM231" s="230" t="s">
        <v>346</v>
      </c>
    </row>
    <row r="232" s="13" customFormat="1">
      <c r="A232" s="13"/>
      <c r="B232" s="232"/>
      <c r="C232" s="233"/>
      <c r="D232" s="234" t="s">
        <v>132</v>
      </c>
      <c r="E232" s="235" t="s">
        <v>1</v>
      </c>
      <c r="F232" s="236" t="s">
        <v>347</v>
      </c>
      <c r="G232" s="233"/>
      <c r="H232" s="237">
        <v>195</v>
      </c>
      <c r="I232" s="238"/>
      <c r="J232" s="233"/>
      <c r="K232" s="233"/>
      <c r="L232" s="239"/>
      <c r="M232" s="240"/>
      <c r="N232" s="241"/>
      <c r="O232" s="241"/>
      <c r="P232" s="241"/>
      <c r="Q232" s="241"/>
      <c r="R232" s="241"/>
      <c r="S232" s="241"/>
      <c r="T232" s="242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3" t="s">
        <v>132</v>
      </c>
      <c r="AU232" s="243" t="s">
        <v>88</v>
      </c>
      <c r="AV232" s="13" t="s">
        <v>88</v>
      </c>
      <c r="AW232" s="13" t="s">
        <v>34</v>
      </c>
      <c r="AX232" s="13" t="s">
        <v>86</v>
      </c>
      <c r="AY232" s="243" t="s">
        <v>124</v>
      </c>
    </row>
    <row r="233" s="2" customFormat="1" ht="16.5" customHeight="1">
      <c r="A233" s="37"/>
      <c r="B233" s="38"/>
      <c r="C233" s="259" t="s">
        <v>348</v>
      </c>
      <c r="D233" s="259" t="s">
        <v>195</v>
      </c>
      <c r="E233" s="260" t="s">
        <v>349</v>
      </c>
      <c r="F233" s="261" t="s">
        <v>350</v>
      </c>
      <c r="G233" s="262" t="s">
        <v>145</v>
      </c>
      <c r="H233" s="263">
        <v>145</v>
      </c>
      <c r="I233" s="264"/>
      <c r="J233" s="265">
        <f>ROUND(I233*H233,2)</f>
        <v>0</v>
      </c>
      <c r="K233" s="266"/>
      <c r="L233" s="267"/>
      <c r="M233" s="268" t="s">
        <v>1</v>
      </c>
      <c r="N233" s="269" t="s">
        <v>43</v>
      </c>
      <c r="O233" s="90"/>
      <c r="P233" s="228">
        <f>O233*H233</f>
        <v>0</v>
      </c>
      <c r="Q233" s="228">
        <v>0.080000000000000002</v>
      </c>
      <c r="R233" s="228">
        <f>Q233*H233</f>
        <v>11.6</v>
      </c>
      <c r="S233" s="228">
        <v>0</v>
      </c>
      <c r="T233" s="229">
        <f>S233*H233</f>
        <v>0</v>
      </c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R233" s="230" t="s">
        <v>169</v>
      </c>
      <c r="AT233" s="230" t="s">
        <v>195</v>
      </c>
      <c r="AU233" s="230" t="s">
        <v>88</v>
      </c>
      <c r="AY233" s="16" t="s">
        <v>124</v>
      </c>
      <c r="BE233" s="231">
        <f>IF(N233="základní",J233,0)</f>
        <v>0</v>
      </c>
      <c r="BF233" s="231">
        <f>IF(N233="snížená",J233,0)</f>
        <v>0</v>
      </c>
      <c r="BG233" s="231">
        <f>IF(N233="zákl. přenesená",J233,0)</f>
        <v>0</v>
      </c>
      <c r="BH233" s="231">
        <f>IF(N233="sníž. přenesená",J233,0)</f>
        <v>0</v>
      </c>
      <c r="BI233" s="231">
        <f>IF(N233="nulová",J233,0)</f>
        <v>0</v>
      </c>
      <c r="BJ233" s="16" t="s">
        <v>86</v>
      </c>
      <c r="BK233" s="231">
        <f>ROUND(I233*H233,2)</f>
        <v>0</v>
      </c>
      <c r="BL233" s="16" t="s">
        <v>130</v>
      </c>
      <c r="BM233" s="230" t="s">
        <v>351</v>
      </c>
    </row>
    <row r="234" s="13" customFormat="1">
      <c r="A234" s="13"/>
      <c r="B234" s="232"/>
      <c r="C234" s="233"/>
      <c r="D234" s="234" t="s">
        <v>132</v>
      </c>
      <c r="E234" s="235" t="s">
        <v>1</v>
      </c>
      <c r="F234" s="236" t="s">
        <v>352</v>
      </c>
      <c r="G234" s="233"/>
      <c r="H234" s="237">
        <v>145</v>
      </c>
      <c r="I234" s="238"/>
      <c r="J234" s="233"/>
      <c r="K234" s="233"/>
      <c r="L234" s="239"/>
      <c r="M234" s="240"/>
      <c r="N234" s="241"/>
      <c r="O234" s="241"/>
      <c r="P234" s="241"/>
      <c r="Q234" s="241"/>
      <c r="R234" s="241"/>
      <c r="S234" s="241"/>
      <c r="T234" s="242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3" t="s">
        <v>132</v>
      </c>
      <c r="AU234" s="243" t="s">
        <v>88</v>
      </c>
      <c r="AV234" s="13" t="s">
        <v>88</v>
      </c>
      <c r="AW234" s="13" t="s">
        <v>34</v>
      </c>
      <c r="AX234" s="13" t="s">
        <v>86</v>
      </c>
      <c r="AY234" s="243" t="s">
        <v>124</v>
      </c>
    </row>
    <row r="235" s="2" customFormat="1" ht="24.15" customHeight="1">
      <c r="A235" s="37"/>
      <c r="B235" s="38"/>
      <c r="C235" s="218" t="s">
        <v>353</v>
      </c>
      <c r="D235" s="218" t="s">
        <v>126</v>
      </c>
      <c r="E235" s="219" t="s">
        <v>354</v>
      </c>
      <c r="F235" s="220" t="s">
        <v>355</v>
      </c>
      <c r="G235" s="221" t="s">
        <v>145</v>
      </c>
      <c r="H235" s="222">
        <v>8</v>
      </c>
      <c r="I235" s="223"/>
      <c r="J235" s="224">
        <f>ROUND(I235*H235,2)</f>
        <v>0</v>
      </c>
      <c r="K235" s="225"/>
      <c r="L235" s="43"/>
      <c r="M235" s="226" t="s">
        <v>1</v>
      </c>
      <c r="N235" s="227" t="s">
        <v>43</v>
      </c>
      <c r="O235" s="90"/>
      <c r="P235" s="228">
        <f>O235*H235</f>
        <v>0</v>
      </c>
      <c r="Q235" s="228">
        <v>0.10095</v>
      </c>
      <c r="R235" s="228">
        <f>Q235*H235</f>
        <v>0.80759999999999998</v>
      </c>
      <c r="S235" s="228">
        <v>0</v>
      </c>
      <c r="T235" s="229">
        <f>S235*H235</f>
        <v>0</v>
      </c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R235" s="230" t="s">
        <v>130</v>
      </c>
      <c r="AT235" s="230" t="s">
        <v>126</v>
      </c>
      <c r="AU235" s="230" t="s">
        <v>88</v>
      </c>
      <c r="AY235" s="16" t="s">
        <v>124</v>
      </c>
      <c r="BE235" s="231">
        <f>IF(N235="základní",J235,0)</f>
        <v>0</v>
      </c>
      <c r="BF235" s="231">
        <f>IF(N235="snížená",J235,0)</f>
        <v>0</v>
      </c>
      <c r="BG235" s="231">
        <f>IF(N235="zákl. přenesená",J235,0)</f>
        <v>0</v>
      </c>
      <c r="BH235" s="231">
        <f>IF(N235="sníž. přenesená",J235,0)</f>
        <v>0</v>
      </c>
      <c r="BI235" s="231">
        <f>IF(N235="nulová",J235,0)</f>
        <v>0</v>
      </c>
      <c r="BJ235" s="16" t="s">
        <v>86</v>
      </c>
      <c r="BK235" s="231">
        <f>ROUND(I235*H235,2)</f>
        <v>0</v>
      </c>
      <c r="BL235" s="16" t="s">
        <v>130</v>
      </c>
      <c r="BM235" s="230" t="s">
        <v>356</v>
      </c>
    </row>
    <row r="236" s="2" customFormat="1" ht="16.5" customHeight="1">
      <c r="A236" s="37"/>
      <c r="B236" s="38"/>
      <c r="C236" s="259" t="s">
        <v>357</v>
      </c>
      <c r="D236" s="259" t="s">
        <v>195</v>
      </c>
      <c r="E236" s="260" t="s">
        <v>358</v>
      </c>
      <c r="F236" s="261" t="s">
        <v>359</v>
      </c>
      <c r="G236" s="262" t="s">
        <v>145</v>
      </c>
      <c r="H236" s="263">
        <v>8</v>
      </c>
      <c r="I236" s="264"/>
      <c r="J236" s="265">
        <f>ROUND(I236*H236,2)</f>
        <v>0</v>
      </c>
      <c r="K236" s="266"/>
      <c r="L236" s="267"/>
      <c r="M236" s="268" t="s">
        <v>1</v>
      </c>
      <c r="N236" s="269" t="s">
        <v>43</v>
      </c>
      <c r="O236" s="90"/>
      <c r="P236" s="228">
        <f>O236*H236</f>
        <v>0</v>
      </c>
      <c r="Q236" s="228">
        <v>0.024</v>
      </c>
      <c r="R236" s="228">
        <f>Q236*H236</f>
        <v>0.192</v>
      </c>
      <c r="S236" s="228">
        <v>0</v>
      </c>
      <c r="T236" s="229">
        <f>S236*H236</f>
        <v>0</v>
      </c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R236" s="230" t="s">
        <v>169</v>
      </c>
      <c r="AT236" s="230" t="s">
        <v>195</v>
      </c>
      <c r="AU236" s="230" t="s">
        <v>88</v>
      </c>
      <c r="AY236" s="16" t="s">
        <v>124</v>
      </c>
      <c r="BE236" s="231">
        <f>IF(N236="základní",J236,0)</f>
        <v>0</v>
      </c>
      <c r="BF236" s="231">
        <f>IF(N236="snížená",J236,0)</f>
        <v>0</v>
      </c>
      <c r="BG236" s="231">
        <f>IF(N236="zákl. přenesená",J236,0)</f>
        <v>0</v>
      </c>
      <c r="BH236" s="231">
        <f>IF(N236="sníž. přenesená",J236,0)</f>
        <v>0</v>
      </c>
      <c r="BI236" s="231">
        <f>IF(N236="nulová",J236,0)</f>
        <v>0</v>
      </c>
      <c r="BJ236" s="16" t="s">
        <v>86</v>
      </c>
      <c r="BK236" s="231">
        <f>ROUND(I236*H236,2)</f>
        <v>0</v>
      </c>
      <c r="BL236" s="16" t="s">
        <v>130</v>
      </c>
      <c r="BM236" s="230" t="s">
        <v>360</v>
      </c>
    </row>
    <row r="237" s="2" customFormat="1" ht="24.15" customHeight="1">
      <c r="A237" s="37"/>
      <c r="B237" s="38"/>
      <c r="C237" s="218" t="s">
        <v>361</v>
      </c>
      <c r="D237" s="218" t="s">
        <v>126</v>
      </c>
      <c r="E237" s="219" t="s">
        <v>362</v>
      </c>
      <c r="F237" s="220" t="s">
        <v>363</v>
      </c>
      <c r="G237" s="221" t="s">
        <v>145</v>
      </c>
      <c r="H237" s="222">
        <v>25</v>
      </c>
      <c r="I237" s="223"/>
      <c r="J237" s="224">
        <f>ROUND(I237*H237,2)</f>
        <v>0</v>
      </c>
      <c r="K237" s="225"/>
      <c r="L237" s="43"/>
      <c r="M237" s="226" t="s">
        <v>1</v>
      </c>
      <c r="N237" s="227" t="s">
        <v>43</v>
      </c>
      <c r="O237" s="90"/>
      <c r="P237" s="228">
        <f>O237*H237</f>
        <v>0</v>
      </c>
      <c r="Q237" s="228">
        <v>0</v>
      </c>
      <c r="R237" s="228">
        <f>Q237*H237</f>
        <v>0</v>
      </c>
      <c r="S237" s="228">
        <v>0</v>
      </c>
      <c r="T237" s="229">
        <f>S237*H237</f>
        <v>0</v>
      </c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R237" s="230" t="s">
        <v>130</v>
      </c>
      <c r="AT237" s="230" t="s">
        <v>126</v>
      </c>
      <c r="AU237" s="230" t="s">
        <v>88</v>
      </c>
      <c r="AY237" s="16" t="s">
        <v>124</v>
      </c>
      <c r="BE237" s="231">
        <f>IF(N237="základní",J237,0)</f>
        <v>0</v>
      </c>
      <c r="BF237" s="231">
        <f>IF(N237="snížená",J237,0)</f>
        <v>0</v>
      </c>
      <c r="BG237" s="231">
        <f>IF(N237="zákl. přenesená",J237,0)</f>
        <v>0</v>
      </c>
      <c r="BH237" s="231">
        <f>IF(N237="sníž. přenesená",J237,0)</f>
        <v>0</v>
      </c>
      <c r="BI237" s="231">
        <f>IF(N237="nulová",J237,0)</f>
        <v>0</v>
      </c>
      <c r="BJ237" s="16" t="s">
        <v>86</v>
      </c>
      <c r="BK237" s="231">
        <f>ROUND(I237*H237,2)</f>
        <v>0</v>
      </c>
      <c r="BL237" s="16" t="s">
        <v>130</v>
      </c>
      <c r="BM237" s="230" t="s">
        <v>364</v>
      </c>
    </row>
    <row r="238" s="13" customFormat="1">
      <c r="A238" s="13"/>
      <c r="B238" s="232"/>
      <c r="C238" s="233"/>
      <c r="D238" s="234" t="s">
        <v>132</v>
      </c>
      <c r="E238" s="235" t="s">
        <v>1</v>
      </c>
      <c r="F238" s="236" t="s">
        <v>365</v>
      </c>
      <c r="G238" s="233"/>
      <c r="H238" s="237">
        <v>25</v>
      </c>
      <c r="I238" s="238"/>
      <c r="J238" s="233"/>
      <c r="K238" s="233"/>
      <c r="L238" s="239"/>
      <c r="M238" s="240"/>
      <c r="N238" s="241"/>
      <c r="O238" s="241"/>
      <c r="P238" s="241"/>
      <c r="Q238" s="241"/>
      <c r="R238" s="241"/>
      <c r="S238" s="241"/>
      <c r="T238" s="242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3" t="s">
        <v>132</v>
      </c>
      <c r="AU238" s="243" t="s">
        <v>88</v>
      </c>
      <c r="AV238" s="13" t="s">
        <v>88</v>
      </c>
      <c r="AW238" s="13" t="s">
        <v>34</v>
      </c>
      <c r="AX238" s="13" t="s">
        <v>86</v>
      </c>
      <c r="AY238" s="243" t="s">
        <v>124</v>
      </c>
    </row>
    <row r="239" s="2" customFormat="1" ht="33" customHeight="1">
      <c r="A239" s="37"/>
      <c r="B239" s="38"/>
      <c r="C239" s="218" t="s">
        <v>366</v>
      </c>
      <c r="D239" s="218" t="s">
        <v>126</v>
      </c>
      <c r="E239" s="219" t="s">
        <v>367</v>
      </c>
      <c r="F239" s="220" t="s">
        <v>368</v>
      </c>
      <c r="G239" s="221" t="s">
        <v>145</v>
      </c>
      <c r="H239" s="222">
        <v>25</v>
      </c>
      <c r="I239" s="223"/>
      <c r="J239" s="224">
        <f>ROUND(I239*H239,2)</f>
        <v>0</v>
      </c>
      <c r="K239" s="225"/>
      <c r="L239" s="43"/>
      <c r="M239" s="226" t="s">
        <v>1</v>
      </c>
      <c r="N239" s="227" t="s">
        <v>43</v>
      </c>
      <c r="O239" s="90"/>
      <c r="P239" s="228">
        <f>O239*H239</f>
        <v>0</v>
      </c>
      <c r="Q239" s="228">
        <v>0.00060999999999999997</v>
      </c>
      <c r="R239" s="228">
        <f>Q239*H239</f>
        <v>0.01525</v>
      </c>
      <c r="S239" s="228">
        <v>0</v>
      </c>
      <c r="T239" s="229">
        <f>S239*H239</f>
        <v>0</v>
      </c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R239" s="230" t="s">
        <v>130</v>
      </c>
      <c r="AT239" s="230" t="s">
        <v>126</v>
      </c>
      <c r="AU239" s="230" t="s">
        <v>88</v>
      </c>
      <c r="AY239" s="16" t="s">
        <v>124</v>
      </c>
      <c r="BE239" s="231">
        <f>IF(N239="základní",J239,0)</f>
        <v>0</v>
      </c>
      <c r="BF239" s="231">
        <f>IF(N239="snížená",J239,0)</f>
        <v>0</v>
      </c>
      <c r="BG239" s="231">
        <f>IF(N239="zákl. přenesená",J239,0)</f>
        <v>0</v>
      </c>
      <c r="BH239" s="231">
        <f>IF(N239="sníž. přenesená",J239,0)</f>
        <v>0</v>
      </c>
      <c r="BI239" s="231">
        <f>IF(N239="nulová",J239,0)</f>
        <v>0</v>
      </c>
      <c r="BJ239" s="16" t="s">
        <v>86</v>
      </c>
      <c r="BK239" s="231">
        <f>ROUND(I239*H239,2)</f>
        <v>0</v>
      </c>
      <c r="BL239" s="16" t="s">
        <v>130</v>
      </c>
      <c r="BM239" s="230" t="s">
        <v>369</v>
      </c>
    </row>
    <row r="240" s="13" customFormat="1">
      <c r="A240" s="13"/>
      <c r="B240" s="232"/>
      <c r="C240" s="233"/>
      <c r="D240" s="234" t="s">
        <v>132</v>
      </c>
      <c r="E240" s="235" t="s">
        <v>1</v>
      </c>
      <c r="F240" s="236" t="s">
        <v>365</v>
      </c>
      <c r="G240" s="233"/>
      <c r="H240" s="237">
        <v>25</v>
      </c>
      <c r="I240" s="238"/>
      <c r="J240" s="233"/>
      <c r="K240" s="233"/>
      <c r="L240" s="239"/>
      <c r="M240" s="240"/>
      <c r="N240" s="241"/>
      <c r="O240" s="241"/>
      <c r="P240" s="241"/>
      <c r="Q240" s="241"/>
      <c r="R240" s="241"/>
      <c r="S240" s="241"/>
      <c r="T240" s="242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3" t="s">
        <v>132</v>
      </c>
      <c r="AU240" s="243" t="s">
        <v>88</v>
      </c>
      <c r="AV240" s="13" t="s">
        <v>88</v>
      </c>
      <c r="AW240" s="13" t="s">
        <v>34</v>
      </c>
      <c r="AX240" s="13" t="s">
        <v>86</v>
      </c>
      <c r="AY240" s="243" t="s">
        <v>124</v>
      </c>
    </row>
    <row r="241" s="2" customFormat="1" ht="24.15" customHeight="1">
      <c r="A241" s="37"/>
      <c r="B241" s="38"/>
      <c r="C241" s="218" t="s">
        <v>370</v>
      </c>
      <c r="D241" s="218" t="s">
        <v>126</v>
      </c>
      <c r="E241" s="219" t="s">
        <v>371</v>
      </c>
      <c r="F241" s="220" t="s">
        <v>372</v>
      </c>
      <c r="G241" s="221" t="s">
        <v>145</v>
      </c>
      <c r="H241" s="222">
        <v>25</v>
      </c>
      <c r="I241" s="223"/>
      <c r="J241" s="224">
        <f>ROUND(I241*H241,2)</f>
        <v>0</v>
      </c>
      <c r="K241" s="225"/>
      <c r="L241" s="43"/>
      <c r="M241" s="226" t="s">
        <v>1</v>
      </c>
      <c r="N241" s="227" t="s">
        <v>43</v>
      </c>
      <c r="O241" s="90"/>
      <c r="P241" s="228">
        <f>O241*H241</f>
        <v>0</v>
      </c>
      <c r="Q241" s="228">
        <v>0</v>
      </c>
      <c r="R241" s="228">
        <f>Q241*H241</f>
        <v>0</v>
      </c>
      <c r="S241" s="228">
        <v>0</v>
      </c>
      <c r="T241" s="229">
        <f>S241*H241</f>
        <v>0</v>
      </c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R241" s="230" t="s">
        <v>130</v>
      </c>
      <c r="AT241" s="230" t="s">
        <v>126</v>
      </c>
      <c r="AU241" s="230" t="s">
        <v>88</v>
      </c>
      <c r="AY241" s="16" t="s">
        <v>124</v>
      </c>
      <c r="BE241" s="231">
        <f>IF(N241="základní",J241,0)</f>
        <v>0</v>
      </c>
      <c r="BF241" s="231">
        <f>IF(N241="snížená",J241,0)</f>
        <v>0</v>
      </c>
      <c r="BG241" s="231">
        <f>IF(N241="zákl. přenesená",J241,0)</f>
        <v>0</v>
      </c>
      <c r="BH241" s="231">
        <f>IF(N241="sníž. přenesená",J241,0)</f>
        <v>0</v>
      </c>
      <c r="BI241" s="231">
        <f>IF(N241="nulová",J241,0)</f>
        <v>0</v>
      </c>
      <c r="BJ241" s="16" t="s">
        <v>86</v>
      </c>
      <c r="BK241" s="231">
        <f>ROUND(I241*H241,2)</f>
        <v>0</v>
      </c>
      <c r="BL241" s="16" t="s">
        <v>130</v>
      </c>
      <c r="BM241" s="230" t="s">
        <v>373</v>
      </c>
    </row>
    <row r="242" s="13" customFormat="1">
      <c r="A242" s="13"/>
      <c r="B242" s="232"/>
      <c r="C242" s="233"/>
      <c r="D242" s="234" t="s">
        <v>132</v>
      </c>
      <c r="E242" s="235" t="s">
        <v>1</v>
      </c>
      <c r="F242" s="236" t="s">
        <v>374</v>
      </c>
      <c r="G242" s="233"/>
      <c r="H242" s="237">
        <v>25</v>
      </c>
      <c r="I242" s="238"/>
      <c r="J242" s="233"/>
      <c r="K242" s="233"/>
      <c r="L242" s="239"/>
      <c r="M242" s="240"/>
      <c r="N242" s="241"/>
      <c r="O242" s="241"/>
      <c r="P242" s="241"/>
      <c r="Q242" s="241"/>
      <c r="R242" s="241"/>
      <c r="S242" s="241"/>
      <c r="T242" s="242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3" t="s">
        <v>132</v>
      </c>
      <c r="AU242" s="243" t="s">
        <v>88</v>
      </c>
      <c r="AV242" s="13" t="s">
        <v>88</v>
      </c>
      <c r="AW242" s="13" t="s">
        <v>34</v>
      </c>
      <c r="AX242" s="13" t="s">
        <v>86</v>
      </c>
      <c r="AY242" s="243" t="s">
        <v>124</v>
      </c>
    </row>
    <row r="243" s="12" customFormat="1" ht="22.8" customHeight="1">
      <c r="A243" s="12"/>
      <c r="B243" s="202"/>
      <c r="C243" s="203"/>
      <c r="D243" s="204" t="s">
        <v>77</v>
      </c>
      <c r="E243" s="216" t="s">
        <v>375</v>
      </c>
      <c r="F243" s="216" t="s">
        <v>376</v>
      </c>
      <c r="G243" s="203"/>
      <c r="H243" s="203"/>
      <c r="I243" s="206"/>
      <c r="J243" s="217">
        <f>BK243</f>
        <v>0</v>
      </c>
      <c r="K243" s="203"/>
      <c r="L243" s="208"/>
      <c r="M243" s="209"/>
      <c r="N243" s="210"/>
      <c r="O243" s="210"/>
      <c r="P243" s="211">
        <f>SUM(P244:P252)</f>
        <v>0</v>
      </c>
      <c r="Q243" s="210"/>
      <c r="R243" s="211">
        <f>SUM(R244:R252)</f>
        <v>0</v>
      </c>
      <c r="S243" s="210"/>
      <c r="T243" s="212">
        <f>SUM(T244:T252)</f>
        <v>0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213" t="s">
        <v>86</v>
      </c>
      <c r="AT243" s="214" t="s">
        <v>77</v>
      </c>
      <c r="AU243" s="214" t="s">
        <v>86</v>
      </c>
      <c r="AY243" s="213" t="s">
        <v>124</v>
      </c>
      <c r="BK243" s="215">
        <f>SUM(BK244:BK252)</f>
        <v>0</v>
      </c>
    </row>
    <row r="244" s="2" customFormat="1" ht="37.8" customHeight="1">
      <c r="A244" s="37"/>
      <c r="B244" s="38"/>
      <c r="C244" s="218" t="s">
        <v>377</v>
      </c>
      <c r="D244" s="218" t="s">
        <v>126</v>
      </c>
      <c r="E244" s="219" t="s">
        <v>378</v>
      </c>
      <c r="F244" s="220" t="s">
        <v>379</v>
      </c>
      <c r="G244" s="221" t="s">
        <v>172</v>
      </c>
      <c r="H244" s="222">
        <v>18.25</v>
      </c>
      <c r="I244" s="223"/>
      <c r="J244" s="224">
        <f>ROUND(I244*H244,2)</f>
        <v>0</v>
      </c>
      <c r="K244" s="225"/>
      <c r="L244" s="43"/>
      <c r="M244" s="226" t="s">
        <v>1</v>
      </c>
      <c r="N244" s="227" t="s">
        <v>43</v>
      </c>
      <c r="O244" s="90"/>
      <c r="P244" s="228">
        <f>O244*H244</f>
        <v>0</v>
      </c>
      <c r="Q244" s="228">
        <v>0</v>
      </c>
      <c r="R244" s="228">
        <f>Q244*H244</f>
        <v>0</v>
      </c>
      <c r="S244" s="228">
        <v>0</v>
      </c>
      <c r="T244" s="229">
        <f>S244*H244</f>
        <v>0</v>
      </c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R244" s="230" t="s">
        <v>130</v>
      </c>
      <c r="AT244" s="230" t="s">
        <v>126</v>
      </c>
      <c r="AU244" s="230" t="s">
        <v>88</v>
      </c>
      <c r="AY244" s="16" t="s">
        <v>124</v>
      </c>
      <c r="BE244" s="231">
        <f>IF(N244="základní",J244,0)</f>
        <v>0</v>
      </c>
      <c r="BF244" s="231">
        <f>IF(N244="snížená",J244,0)</f>
        <v>0</v>
      </c>
      <c r="BG244" s="231">
        <f>IF(N244="zákl. přenesená",J244,0)</f>
        <v>0</v>
      </c>
      <c r="BH244" s="231">
        <f>IF(N244="sníž. přenesená",J244,0)</f>
        <v>0</v>
      </c>
      <c r="BI244" s="231">
        <f>IF(N244="nulová",J244,0)</f>
        <v>0</v>
      </c>
      <c r="BJ244" s="16" t="s">
        <v>86</v>
      </c>
      <c r="BK244" s="231">
        <f>ROUND(I244*H244,2)</f>
        <v>0</v>
      </c>
      <c r="BL244" s="16" t="s">
        <v>130</v>
      </c>
      <c r="BM244" s="230" t="s">
        <v>380</v>
      </c>
    </row>
    <row r="245" s="13" customFormat="1">
      <c r="A245" s="13"/>
      <c r="B245" s="232"/>
      <c r="C245" s="233"/>
      <c r="D245" s="234" t="s">
        <v>132</v>
      </c>
      <c r="E245" s="235" t="s">
        <v>1</v>
      </c>
      <c r="F245" s="236" t="s">
        <v>381</v>
      </c>
      <c r="G245" s="233"/>
      <c r="H245" s="237">
        <v>3.8999999999999999</v>
      </c>
      <c r="I245" s="238"/>
      <c r="J245" s="233"/>
      <c r="K245" s="233"/>
      <c r="L245" s="239"/>
      <c r="M245" s="240"/>
      <c r="N245" s="241"/>
      <c r="O245" s="241"/>
      <c r="P245" s="241"/>
      <c r="Q245" s="241"/>
      <c r="R245" s="241"/>
      <c r="S245" s="241"/>
      <c r="T245" s="242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3" t="s">
        <v>132</v>
      </c>
      <c r="AU245" s="243" t="s">
        <v>88</v>
      </c>
      <c r="AV245" s="13" t="s">
        <v>88</v>
      </c>
      <c r="AW245" s="13" t="s">
        <v>34</v>
      </c>
      <c r="AX245" s="13" t="s">
        <v>78</v>
      </c>
      <c r="AY245" s="243" t="s">
        <v>124</v>
      </c>
    </row>
    <row r="246" s="13" customFormat="1">
      <c r="A246" s="13"/>
      <c r="B246" s="232"/>
      <c r="C246" s="233"/>
      <c r="D246" s="234" t="s">
        <v>132</v>
      </c>
      <c r="E246" s="235" t="s">
        <v>1</v>
      </c>
      <c r="F246" s="236" t="s">
        <v>382</v>
      </c>
      <c r="G246" s="233"/>
      <c r="H246" s="237">
        <v>14.35</v>
      </c>
      <c r="I246" s="238"/>
      <c r="J246" s="233"/>
      <c r="K246" s="233"/>
      <c r="L246" s="239"/>
      <c r="M246" s="240"/>
      <c r="N246" s="241"/>
      <c r="O246" s="241"/>
      <c r="P246" s="241"/>
      <c r="Q246" s="241"/>
      <c r="R246" s="241"/>
      <c r="S246" s="241"/>
      <c r="T246" s="242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3" t="s">
        <v>132</v>
      </c>
      <c r="AU246" s="243" t="s">
        <v>88</v>
      </c>
      <c r="AV246" s="13" t="s">
        <v>88</v>
      </c>
      <c r="AW246" s="13" t="s">
        <v>34</v>
      </c>
      <c r="AX246" s="13" t="s">
        <v>78</v>
      </c>
      <c r="AY246" s="243" t="s">
        <v>124</v>
      </c>
    </row>
    <row r="247" s="14" customFormat="1">
      <c r="A247" s="14"/>
      <c r="B247" s="244"/>
      <c r="C247" s="245"/>
      <c r="D247" s="234" t="s">
        <v>132</v>
      </c>
      <c r="E247" s="246" t="s">
        <v>1</v>
      </c>
      <c r="F247" s="247" t="s">
        <v>161</v>
      </c>
      <c r="G247" s="245"/>
      <c r="H247" s="248">
        <v>18.25</v>
      </c>
      <c r="I247" s="249"/>
      <c r="J247" s="245"/>
      <c r="K247" s="245"/>
      <c r="L247" s="250"/>
      <c r="M247" s="251"/>
      <c r="N247" s="252"/>
      <c r="O247" s="252"/>
      <c r="P247" s="252"/>
      <c r="Q247" s="252"/>
      <c r="R247" s="252"/>
      <c r="S247" s="252"/>
      <c r="T247" s="253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54" t="s">
        <v>132</v>
      </c>
      <c r="AU247" s="254" t="s">
        <v>88</v>
      </c>
      <c r="AV247" s="14" t="s">
        <v>130</v>
      </c>
      <c r="AW247" s="14" t="s">
        <v>34</v>
      </c>
      <c r="AX247" s="14" t="s">
        <v>86</v>
      </c>
      <c r="AY247" s="254" t="s">
        <v>124</v>
      </c>
    </row>
    <row r="248" s="2" customFormat="1" ht="44.25" customHeight="1">
      <c r="A248" s="37"/>
      <c r="B248" s="38"/>
      <c r="C248" s="218" t="s">
        <v>383</v>
      </c>
      <c r="D248" s="218" t="s">
        <v>126</v>
      </c>
      <c r="E248" s="219" t="s">
        <v>384</v>
      </c>
      <c r="F248" s="220" t="s">
        <v>385</v>
      </c>
      <c r="G248" s="221" t="s">
        <v>172</v>
      </c>
      <c r="H248" s="222">
        <v>96.799999999999997</v>
      </c>
      <c r="I248" s="223"/>
      <c r="J248" s="224">
        <f>ROUND(I248*H248,2)</f>
        <v>0</v>
      </c>
      <c r="K248" s="225"/>
      <c r="L248" s="43"/>
      <c r="M248" s="226" t="s">
        <v>1</v>
      </c>
      <c r="N248" s="227" t="s">
        <v>43</v>
      </c>
      <c r="O248" s="90"/>
      <c r="P248" s="228">
        <f>O248*H248</f>
        <v>0</v>
      </c>
      <c r="Q248" s="228">
        <v>0</v>
      </c>
      <c r="R248" s="228">
        <f>Q248*H248</f>
        <v>0</v>
      </c>
      <c r="S248" s="228">
        <v>0</v>
      </c>
      <c r="T248" s="229">
        <f>S248*H248</f>
        <v>0</v>
      </c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R248" s="230" t="s">
        <v>130</v>
      </c>
      <c r="AT248" s="230" t="s">
        <v>126</v>
      </c>
      <c r="AU248" s="230" t="s">
        <v>88</v>
      </c>
      <c r="AY248" s="16" t="s">
        <v>124</v>
      </c>
      <c r="BE248" s="231">
        <f>IF(N248="základní",J248,0)</f>
        <v>0</v>
      </c>
      <c r="BF248" s="231">
        <f>IF(N248="snížená",J248,0)</f>
        <v>0</v>
      </c>
      <c r="BG248" s="231">
        <f>IF(N248="zákl. přenesená",J248,0)</f>
        <v>0</v>
      </c>
      <c r="BH248" s="231">
        <f>IF(N248="sníž. přenesená",J248,0)</f>
        <v>0</v>
      </c>
      <c r="BI248" s="231">
        <f>IF(N248="nulová",J248,0)</f>
        <v>0</v>
      </c>
      <c r="BJ248" s="16" t="s">
        <v>86</v>
      </c>
      <c r="BK248" s="231">
        <f>ROUND(I248*H248,2)</f>
        <v>0</v>
      </c>
      <c r="BL248" s="16" t="s">
        <v>130</v>
      </c>
      <c r="BM248" s="230" t="s">
        <v>386</v>
      </c>
    </row>
    <row r="249" s="13" customFormat="1">
      <c r="A249" s="13"/>
      <c r="B249" s="232"/>
      <c r="C249" s="233"/>
      <c r="D249" s="234" t="s">
        <v>132</v>
      </c>
      <c r="E249" s="235" t="s">
        <v>1</v>
      </c>
      <c r="F249" s="236" t="s">
        <v>387</v>
      </c>
      <c r="G249" s="233"/>
      <c r="H249" s="237">
        <v>96.799999999999997</v>
      </c>
      <c r="I249" s="238"/>
      <c r="J249" s="233"/>
      <c r="K249" s="233"/>
      <c r="L249" s="239"/>
      <c r="M249" s="240"/>
      <c r="N249" s="241"/>
      <c r="O249" s="241"/>
      <c r="P249" s="241"/>
      <c r="Q249" s="241"/>
      <c r="R249" s="241"/>
      <c r="S249" s="241"/>
      <c r="T249" s="242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3" t="s">
        <v>132</v>
      </c>
      <c r="AU249" s="243" t="s">
        <v>88</v>
      </c>
      <c r="AV249" s="13" t="s">
        <v>88</v>
      </c>
      <c r="AW249" s="13" t="s">
        <v>34</v>
      </c>
      <c r="AX249" s="13" t="s">
        <v>86</v>
      </c>
      <c r="AY249" s="243" t="s">
        <v>124</v>
      </c>
    </row>
    <row r="250" s="2" customFormat="1" ht="44.25" customHeight="1">
      <c r="A250" s="37"/>
      <c r="B250" s="38"/>
      <c r="C250" s="218" t="s">
        <v>388</v>
      </c>
      <c r="D250" s="218" t="s">
        <v>126</v>
      </c>
      <c r="E250" s="219" t="s">
        <v>389</v>
      </c>
      <c r="F250" s="220" t="s">
        <v>390</v>
      </c>
      <c r="G250" s="221" t="s">
        <v>172</v>
      </c>
      <c r="H250" s="222">
        <v>57.200000000000003</v>
      </c>
      <c r="I250" s="223"/>
      <c r="J250" s="224">
        <f>ROUND(I250*H250,2)</f>
        <v>0</v>
      </c>
      <c r="K250" s="225"/>
      <c r="L250" s="43"/>
      <c r="M250" s="226" t="s">
        <v>1</v>
      </c>
      <c r="N250" s="227" t="s">
        <v>43</v>
      </c>
      <c r="O250" s="90"/>
      <c r="P250" s="228">
        <f>O250*H250</f>
        <v>0</v>
      </c>
      <c r="Q250" s="228">
        <v>0</v>
      </c>
      <c r="R250" s="228">
        <f>Q250*H250</f>
        <v>0</v>
      </c>
      <c r="S250" s="228">
        <v>0</v>
      </c>
      <c r="T250" s="229">
        <f>S250*H250</f>
        <v>0</v>
      </c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R250" s="230" t="s">
        <v>130</v>
      </c>
      <c r="AT250" s="230" t="s">
        <v>126</v>
      </c>
      <c r="AU250" s="230" t="s">
        <v>88</v>
      </c>
      <c r="AY250" s="16" t="s">
        <v>124</v>
      </c>
      <c r="BE250" s="231">
        <f>IF(N250="základní",J250,0)</f>
        <v>0</v>
      </c>
      <c r="BF250" s="231">
        <f>IF(N250="snížená",J250,0)</f>
        <v>0</v>
      </c>
      <c r="BG250" s="231">
        <f>IF(N250="zákl. přenesená",J250,0)</f>
        <v>0</v>
      </c>
      <c r="BH250" s="231">
        <f>IF(N250="sníž. přenesená",J250,0)</f>
        <v>0</v>
      </c>
      <c r="BI250" s="231">
        <f>IF(N250="nulová",J250,0)</f>
        <v>0</v>
      </c>
      <c r="BJ250" s="16" t="s">
        <v>86</v>
      </c>
      <c r="BK250" s="231">
        <f>ROUND(I250*H250,2)</f>
        <v>0</v>
      </c>
      <c r="BL250" s="16" t="s">
        <v>130</v>
      </c>
      <c r="BM250" s="230" t="s">
        <v>391</v>
      </c>
    </row>
    <row r="251" s="13" customFormat="1">
      <c r="A251" s="13"/>
      <c r="B251" s="232"/>
      <c r="C251" s="233"/>
      <c r="D251" s="234" t="s">
        <v>132</v>
      </c>
      <c r="E251" s="235" t="s">
        <v>1</v>
      </c>
      <c r="F251" s="236" t="s">
        <v>392</v>
      </c>
      <c r="G251" s="233"/>
      <c r="H251" s="237">
        <v>57.200000000000003</v>
      </c>
      <c r="I251" s="238"/>
      <c r="J251" s="233"/>
      <c r="K251" s="233"/>
      <c r="L251" s="239"/>
      <c r="M251" s="240"/>
      <c r="N251" s="241"/>
      <c r="O251" s="241"/>
      <c r="P251" s="241"/>
      <c r="Q251" s="241"/>
      <c r="R251" s="241"/>
      <c r="S251" s="241"/>
      <c r="T251" s="242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3" t="s">
        <v>132</v>
      </c>
      <c r="AU251" s="243" t="s">
        <v>88</v>
      </c>
      <c r="AV251" s="13" t="s">
        <v>88</v>
      </c>
      <c r="AW251" s="13" t="s">
        <v>34</v>
      </c>
      <c r="AX251" s="13" t="s">
        <v>86</v>
      </c>
      <c r="AY251" s="243" t="s">
        <v>124</v>
      </c>
    </row>
    <row r="252" s="2" customFormat="1" ht="24.15" customHeight="1">
      <c r="A252" s="37"/>
      <c r="B252" s="38"/>
      <c r="C252" s="218" t="s">
        <v>393</v>
      </c>
      <c r="D252" s="218" t="s">
        <v>126</v>
      </c>
      <c r="E252" s="219" t="s">
        <v>394</v>
      </c>
      <c r="F252" s="220" t="s">
        <v>395</v>
      </c>
      <c r="G252" s="221" t="s">
        <v>172</v>
      </c>
      <c r="H252" s="222">
        <v>172.55000000000001</v>
      </c>
      <c r="I252" s="223"/>
      <c r="J252" s="224">
        <f>ROUND(I252*H252,2)</f>
        <v>0</v>
      </c>
      <c r="K252" s="225"/>
      <c r="L252" s="43"/>
      <c r="M252" s="226" t="s">
        <v>1</v>
      </c>
      <c r="N252" s="227" t="s">
        <v>43</v>
      </c>
      <c r="O252" s="90"/>
      <c r="P252" s="228">
        <f>O252*H252</f>
        <v>0</v>
      </c>
      <c r="Q252" s="228">
        <v>0</v>
      </c>
      <c r="R252" s="228">
        <f>Q252*H252</f>
        <v>0</v>
      </c>
      <c r="S252" s="228">
        <v>0</v>
      </c>
      <c r="T252" s="229">
        <f>S252*H252</f>
        <v>0</v>
      </c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R252" s="230" t="s">
        <v>130</v>
      </c>
      <c r="AT252" s="230" t="s">
        <v>126</v>
      </c>
      <c r="AU252" s="230" t="s">
        <v>88</v>
      </c>
      <c r="AY252" s="16" t="s">
        <v>124</v>
      </c>
      <c r="BE252" s="231">
        <f>IF(N252="základní",J252,0)</f>
        <v>0</v>
      </c>
      <c r="BF252" s="231">
        <f>IF(N252="snížená",J252,0)</f>
        <v>0</v>
      </c>
      <c r="BG252" s="231">
        <f>IF(N252="zákl. přenesená",J252,0)</f>
        <v>0</v>
      </c>
      <c r="BH252" s="231">
        <f>IF(N252="sníž. přenesená",J252,0)</f>
        <v>0</v>
      </c>
      <c r="BI252" s="231">
        <f>IF(N252="nulová",J252,0)</f>
        <v>0</v>
      </c>
      <c r="BJ252" s="16" t="s">
        <v>86</v>
      </c>
      <c r="BK252" s="231">
        <f>ROUND(I252*H252,2)</f>
        <v>0</v>
      </c>
      <c r="BL252" s="16" t="s">
        <v>130</v>
      </c>
      <c r="BM252" s="230" t="s">
        <v>396</v>
      </c>
    </row>
    <row r="253" s="12" customFormat="1" ht="22.8" customHeight="1">
      <c r="A253" s="12"/>
      <c r="B253" s="202"/>
      <c r="C253" s="203"/>
      <c r="D253" s="204" t="s">
        <v>77</v>
      </c>
      <c r="E253" s="216" t="s">
        <v>397</v>
      </c>
      <c r="F253" s="216" t="s">
        <v>398</v>
      </c>
      <c r="G253" s="203"/>
      <c r="H253" s="203"/>
      <c r="I253" s="206"/>
      <c r="J253" s="217">
        <f>BK253</f>
        <v>0</v>
      </c>
      <c r="K253" s="203"/>
      <c r="L253" s="208"/>
      <c r="M253" s="209"/>
      <c r="N253" s="210"/>
      <c r="O253" s="210"/>
      <c r="P253" s="211">
        <f>P254</f>
        <v>0</v>
      </c>
      <c r="Q253" s="210"/>
      <c r="R253" s="211">
        <f>R254</f>
        <v>0</v>
      </c>
      <c r="S253" s="210"/>
      <c r="T253" s="212">
        <f>T254</f>
        <v>0</v>
      </c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R253" s="213" t="s">
        <v>86</v>
      </c>
      <c r="AT253" s="214" t="s">
        <v>77</v>
      </c>
      <c r="AU253" s="214" t="s">
        <v>86</v>
      </c>
      <c r="AY253" s="213" t="s">
        <v>124</v>
      </c>
      <c r="BK253" s="215">
        <f>BK254</f>
        <v>0</v>
      </c>
    </row>
    <row r="254" s="2" customFormat="1" ht="33" customHeight="1">
      <c r="A254" s="37"/>
      <c r="B254" s="38"/>
      <c r="C254" s="218" t="s">
        <v>399</v>
      </c>
      <c r="D254" s="218" t="s">
        <v>126</v>
      </c>
      <c r="E254" s="219" t="s">
        <v>400</v>
      </c>
      <c r="F254" s="220" t="s">
        <v>401</v>
      </c>
      <c r="G254" s="221" t="s">
        <v>172</v>
      </c>
      <c r="H254" s="222">
        <v>208.20699999999999</v>
      </c>
      <c r="I254" s="223"/>
      <c r="J254" s="224">
        <f>ROUND(I254*H254,2)</f>
        <v>0</v>
      </c>
      <c r="K254" s="225"/>
      <c r="L254" s="43"/>
      <c r="M254" s="226" t="s">
        <v>1</v>
      </c>
      <c r="N254" s="227" t="s">
        <v>43</v>
      </c>
      <c r="O254" s="90"/>
      <c r="P254" s="228">
        <f>O254*H254</f>
        <v>0</v>
      </c>
      <c r="Q254" s="228">
        <v>0</v>
      </c>
      <c r="R254" s="228">
        <f>Q254*H254</f>
        <v>0</v>
      </c>
      <c r="S254" s="228">
        <v>0</v>
      </c>
      <c r="T254" s="229">
        <f>S254*H254</f>
        <v>0</v>
      </c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R254" s="230" t="s">
        <v>130</v>
      </c>
      <c r="AT254" s="230" t="s">
        <v>126</v>
      </c>
      <c r="AU254" s="230" t="s">
        <v>88</v>
      </c>
      <c r="AY254" s="16" t="s">
        <v>124</v>
      </c>
      <c r="BE254" s="231">
        <f>IF(N254="základní",J254,0)</f>
        <v>0</v>
      </c>
      <c r="BF254" s="231">
        <f>IF(N254="snížená",J254,0)</f>
        <v>0</v>
      </c>
      <c r="BG254" s="231">
        <f>IF(N254="zákl. přenesená",J254,0)</f>
        <v>0</v>
      </c>
      <c r="BH254" s="231">
        <f>IF(N254="sníž. přenesená",J254,0)</f>
        <v>0</v>
      </c>
      <c r="BI254" s="231">
        <f>IF(N254="nulová",J254,0)</f>
        <v>0</v>
      </c>
      <c r="BJ254" s="16" t="s">
        <v>86</v>
      </c>
      <c r="BK254" s="231">
        <f>ROUND(I254*H254,2)</f>
        <v>0</v>
      </c>
      <c r="BL254" s="16" t="s">
        <v>130</v>
      </c>
      <c r="BM254" s="230" t="s">
        <v>402</v>
      </c>
    </row>
    <row r="255" s="12" customFormat="1" ht="25.92" customHeight="1">
      <c r="A255" s="12"/>
      <c r="B255" s="202"/>
      <c r="C255" s="203"/>
      <c r="D255" s="204" t="s">
        <v>77</v>
      </c>
      <c r="E255" s="205" t="s">
        <v>195</v>
      </c>
      <c r="F255" s="205" t="s">
        <v>403</v>
      </c>
      <c r="G255" s="203"/>
      <c r="H255" s="203"/>
      <c r="I255" s="206"/>
      <c r="J255" s="207">
        <f>BK255</f>
        <v>0</v>
      </c>
      <c r="K255" s="203"/>
      <c r="L255" s="208"/>
      <c r="M255" s="209"/>
      <c r="N255" s="210"/>
      <c r="O255" s="210"/>
      <c r="P255" s="211">
        <f>P256</f>
        <v>0</v>
      </c>
      <c r="Q255" s="210"/>
      <c r="R255" s="211">
        <f>R256</f>
        <v>0.033000000000000002</v>
      </c>
      <c r="S255" s="210"/>
      <c r="T255" s="212">
        <f>T256</f>
        <v>0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R255" s="213" t="s">
        <v>138</v>
      </c>
      <c r="AT255" s="214" t="s">
        <v>77</v>
      </c>
      <c r="AU255" s="214" t="s">
        <v>78</v>
      </c>
      <c r="AY255" s="213" t="s">
        <v>124</v>
      </c>
      <c r="BK255" s="215">
        <f>BK256</f>
        <v>0</v>
      </c>
    </row>
    <row r="256" s="12" customFormat="1" ht="22.8" customHeight="1">
      <c r="A256" s="12"/>
      <c r="B256" s="202"/>
      <c r="C256" s="203"/>
      <c r="D256" s="204" t="s">
        <v>77</v>
      </c>
      <c r="E256" s="216" t="s">
        <v>404</v>
      </c>
      <c r="F256" s="216" t="s">
        <v>405</v>
      </c>
      <c r="G256" s="203"/>
      <c r="H256" s="203"/>
      <c r="I256" s="206"/>
      <c r="J256" s="217">
        <f>BK256</f>
        <v>0</v>
      </c>
      <c r="K256" s="203"/>
      <c r="L256" s="208"/>
      <c r="M256" s="209"/>
      <c r="N256" s="210"/>
      <c r="O256" s="210"/>
      <c r="P256" s="211">
        <f>SUM(P257:P265)</f>
        <v>0</v>
      </c>
      <c r="Q256" s="210"/>
      <c r="R256" s="211">
        <f>SUM(R257:R265)</f>
        <v>0.033000000000000002</v>
      </c>
      <c r="S256" s="210"/>
      <c r="T256" s="212">
        <f>SUM(T257:T265)</f>
        <v>0</v>
      </c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R256" s="213" t="s">
        <v>138</v>
      </c>
      <c r="AT256" s="214" t="s">
        <v>77</v>
      </c>
      <c r="AU256" s="214" t="s">
        <v>86</v>
      </c>
      <c r="AY256" s="213" t="s">
        <v>124</v>
      </c>
      <c r="BK256" s="215">
        <f>SUM(BK257:BK265)</f>
        <v>0</v>
      </c>
    </row>
    <row r="257" s="2" customFormat="1" ht="16.5" customHeight="1">
      <c r="A257" s="37"/>
      <c r="B257" s="38"/>
      <c r="C257" s="218" t="s">
        <v>406</v>
      </c>
      <c r="D257" s="218" t="s">
        <v>126</v>
      </c>
      <c r="E257" s="219" t="s">
        <v>407</v>
      </c>
      <c r="F257" s="220" t="s">
        <v>408</v>
      </c>
      <c r="G257" s="221" t="s">
        <v>145</v>
      </c>
      <c r="H257" s="222">
        <v>15</v>
      </c>
      <c r="I257" s="223"/>
      <c r="J257" s="224">
        <f>ROUND(I257*H257,2)</f>
        <v>0</v>
      </c>
      <c r="K257" s="225"/>
      <c r="L257" s="43"/>
      <c r="M257" s="226" t="s">
        <v>1</v>
      </c>
      <c r="N257" s="227" t="s">
        <v>43</v>
      </c>
      <c r="O257" s="90"/>
      <c r="P257" s="228">
        <f>O257*H257</f>
        <v>0</v>
      </c>
      <c r="Q257" s="228">
        <v>0.0022000000000000001</v>
      </c>
      <c r="R257" s="228">
        <f>Q257*H257</f>
        <v>0.033000000000000002</v>
      </c>
      <c r="S257" s="228">
        <v>0</v>
      </c>
      <c r="T257" s="229">
        <f>S257*H257</f>
        <v>0</v>
      </c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R257" s="230" t="s">
        <v>216</v>
      </c>
      <c r="AT257" s="230" t="s">
        <v>126</v>
      </c>
      <c r="AU257" s="230" t="s">
        <v>88</v>
      </c>
      <c r="AY257" s="16" t="s">
        <v>124</v>
      </c>
      <c r="BE257" s="231">
        <f>IF(N257="základní",J257,0)</f>
        <v>0</v>
      </c>
      <c r="BF257" s="231">
        <f>IF(N257="snížená",J257,0)</f>
        <v>0</v>
      </c>
      <c r="BG257" s="231">
        <f>IF(N257="zákl. přenesená",J257,0)</f>
        <v>0</v>
      </c>
      <c r="BH257" s="231">
        <f>IF(N257="sníž. přenesená",J257,0)</f>
        <v>0</v>
      </c>
      <c r="BI257" s="231">
        <f>IF(N257="nulová",J257,0)</f>
        <v>0</v>
      </c>
      <c r="BJ257" s="16" t="s">
        <v>86</v>
      </c>
      <c r="BK257" s="231">
        <f>ROUND(I257*H257,2)</f>
        <v>0</v>
      </c>
      <c r="BL257" s="16" t="s">
        <v>216</v>
      </c>
      <c r="BM257" s="230" t="s">
        <v>409</v>
      </c>
    </row>
    <row r="258" s="2" customFormat="1">
      <c r="A258" s="37"/>
      <c r="B258" s="38"/>
      <c r="C258" s="39"/>
      <c r="D258" s="234" t="s">
        <v>166</v>
      </c>
      <c r="E258" s="39"/>
      <c r="F258" s="255" t="s">
        <v>410</v>
      </c>
      <c r="G258" s="39"/>
      <c r="H258" s="39"/>
      <c r="I258" s="256"/>
      <c r="J258" s="39"/>
      <c r="K258" s="39"/>
      <c r="L258" s="43"/>
      <c r="M258" s="257"/>
      <c r="N258" s="258"/>
      <c r="O258" s="90"/>
      <c r="P258" s="90"/>
      <c r="Q258" s="90"/>
      <c r="R258" s="90"/>
      <c r="S258" s="90"/>
      <c r="T258" s="91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T258" s="16" t="s">
        <v>166</v>
      </c>
      <c r="AU258" s="16" t="s">
        <v>88</v>
      </c>
    </row>
    <row r="259" s="13" customFormat="1">
      <c r="A259" s="13"/>
      <c r="B259" s="232"/>
      <c r="C259" s="233"/>
      <c r="D259" s="234" t="s">
        <v>132</v>
      </c>
      <c r="E259" s="235" t="s">
        <v>1</v>
      </c>
      <c r="F259" s="236" t="s">
        <v>411</v>
      </c>
      <c r="G259" s="233"/>
      <c r="H259" s="237">
        <v>15</v>
      </c>
      <c r="I259" s="238"/>
      <c r="J259" s="233"/>
      <c r="K259" s="233"/>
      <c r="L259" s="239"/>
      <c r="M259" s="240"/>
      <c r="N259" s="241"/>
      <c r="O259" s="241"/>
      <c r="P259" s="241"/>
      <c r="Q259" s="241"/>
      <c r="R259" s="241"/>
      <c r="S259" s="241"/>
      <c r="T259" s="242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3" t="s">
        <v>132</v>
      </c>
      <c r="AU259" s="243" t="s">
        <v>88</v>
      </c>
      <c r="AV259" s="13" t="s">
        <v>88</v>
      </c>
      <c r="AW259" s="13" t="s">
        <v>34</v>
      </c>
      <c r="AX259" s="13" t="s">
        <v>86</v>
      </c>
      <c r="AY259" s="243" t="s">
        <v>124</v>
      </c>
    </row>
    <row r="260" s="2" customFormat="1" ht="24.15" customHeight="1">
      <c r="A260" s="37"/>
      <c r="B260" s="38"/>
      <c r="C260" s="218" t="s">
        <v>412</v>
      </c>
      <c r="D260" s="218" t="s">
        <v>126</v>
      </c>
      <c r="E260" s="219" t="s">
        <v>413</v>
      </c>
      <c r="F260" s="220" t="s">
        <v>414</v>
      </c>
      <c r="G260" s="221" t="s">
        <v>145</v>
      </c>
      <c r="H260" s="222">
        <v>15</v>
      </c>
      <c r="I260" s="223"/>
      <c r="J260" s="224">
        <f>ROUND(I260*H260,2)</f>
        <v>0</v>
      </c>
      <c r="K260" s="225"/>
      <c r="L260" s="43"/>
      <c r="M260" s="226" t="s">
        <v>1</v>
      </c>
      <c r="N260" s="227" t="s">
        <v>43</v>
      </c>
      <c r="O260" s="90"/>
      <c r="P260" s="228">
        <f>O260*H260</f>
        <v>0</v>
      </c>
      <c r="Q260" s="228">
        <v>0</v>
      </c>
      <c r="R260" s="228">
        <f>Q260*H260</f>
        <v>0</v>
      </c>
      <c r="S260" s="228">
        <v>0</v>
      </c>
      <c r="T260" s="229">
        <f>S260*H260</f>
        <v>0</v>
      </c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R260" s="230" t="s">
        <v>130</v>
      </c>
      <c r="AT260" s="230" t="s">
        <v>126</v>
      </c>
      <c r="AU260" s="230" t="s">
        <v>88</v>
      </c>
      <c r="AY260" s="16" t="s">
        <v>124</v>
      </c>
      <c r="BE260" s="231">
        <f>IF(N260="základní",J260,0)</f>
        <v>0</v>
      </c>
      <c r="BF260" s="231">
        <f>IF(N260="snížená",J260,0)</f>
        <v>0</v>
      </c>
      <c r="BG260" s="231">
        <f>IF(N260="zákl. přenesená",J260,0)</f>
        <v>0</v>
      </c>
      <c r="BH260" s="231">
        <f>IF(N260="sníž. přenesená",J260,0)</f>
        <v>0</v>
      </c>
      <c r="BI260" s="231">
        <f>IF(N260="nulová",J260,0)</f>
        <v>0</v>
      </c>
      <c r="BJ260" s="16" t="s">
        <v>86</v>
      </c>
      <c r="BK260" s="231">
        <f>ROUND(I260*H260,2)</f>
        <v>0</v>
      </c>
      <c r="BL260" s="16" t="s">
        <v>130</v>
      </c>
      <c r="BM260" s="230" t="s">
        <v>415</v>
      </c>
    </row>
    <row r="261" s="2" customFormat="1">
      <c r="A261" s="37"/>
      <c r="B261" s="38"/>
      <c r="C261" s="39"/>
      <c r="D261" s="234" t="s">
        <v>166</v>
      </c>
      <c r="E261" s="39"/>
      <c r="F261" s="255" t="s">
        <v>410</v>
      </c>
      <c r="G261" s="39"/>
      <c r="H261" s="39"/>
      <c r="I261" s="256"/>
      <c r="J261" s="39"/>
      <c r="K261" s="39"/>
      <c r="L261" s="43"/>
      <c r="M261" s="257"/>
      <c r="N261" s="258"/>
      <c r="O261" s="90"/>
      <c r="P261" s="90"/>
      <c r="Q261" s="90"/>
      <c r="R261" s="90"/>
      <c r="S261" s="90"/>
      <c r="T261" s="91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T261" s="16" t="s">
        <v>166</v>
      </c>
      <c r="AU261" s="16" t="s">
        <v>88</v>
      </c>
    </row>
    <row r="262" s="13" customFormat="1">
      <c r="A262" s="13"/>
      <c r="B262" s="232"/>
      <c r="C262" s="233"/>
      <c r="D262" s="234" t="s">
        <v>132</v>
      </c>
      <c r="E262" s="235" t="s">
        <v>1</v>
      </c>
      <c r="F262" s="236" t="s">
        <v>416</v>
      </c>
      <c r="G262" s="233"/>
      <c r="H262" s="237">
        <v>15</v>
      </c>
      <c r="I262" s="238"/>
      <c r="J262" s="233"/>
      <c r="K262" s="233"/>
      <c r="L262" s="239"/>
      <c r="M262" s="240"/>
      <c r="N262" s="241"/>
      <c r="O262" s="241"/>
      <c r="P262" s="241"/>
      <c r="Q262" s="241"/>
      <c r="R262" s="241"/>
      <c r="S262" s="241"/>
      <c r="T262" s="242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3" t="s">
        <v>132</v>
      </c>
      <c r="AU262" s="243" t="s">
        <v>88</v>
      </c>
      <c r="AV262" s="13" t="s">
        <v>88</v>
      </c>
      <c r="AW262" s="13" t="s">
        <v>34</v>
      </c>
      <c r="AX262" s="13" t="s">
        <v>86</v>
      </c>
      <c r="AY262" s="243" t="s">
        <v>124</v>
      </c>
    </row>
    <row r="263" s="2" customFormat="1" ht="16.5" customHeight="1">
      <c r="A263" s="37"/>
      <c r="B263" s="38"/>
      <c r="C263" s="218" t="s">
        <v>417</v>
      </c>
      <c r="D263" s="218" t="s">
        <v>126</v>
      </c>
      <c r="E263" s="219" t="s">
        <v>418</v>
      </c>
      <c r="F263" s="220" t="s">
        <v>419</v>
      </c>
      <c r="G263" s="221" t="s">
        <v>151</v>
      </c>
      <c r="H263" s="222">
        <v>2.25</v>
      </c>
      <c r="I263" s="223"/>
      <c r="J263" s="224">
        <f>ROUND(I263*H263,2)</f>
        <v>0</v>
      </c>
      <c r="K263" s="225"/>
      <c r="L263" s="43"/>
      <c r="M263" s="226" t="s">
        <v>1</v>
      </c>
      <c r="N263" s="227" t="s">
        <v>43</v>
      </c>
      <c r="O263" s="90"/>
      <c r="P263" s="228">
        <f>O263*H263</f>
        <v>0</v>
      </c>
      <c r="Q263" s="228">
        <v>0</v>
      </c>
      <c r="R263" s="228">
        <f>Q263*H263</f>
        <v>0</v>
      </c>
      <c r="S263" s="228">
        <v>0</v>
      </c>
      <c r="T263" s="229">
        <f>S263*H263</f>
        <v>0</v>
      </c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R263" s="230" t="s">
        <v>130</v>
      </c>
      <c r="AT263" s="230" t="s">
        <v>126</v>
      </c>
      <c r="AU263" s="230" t="s">
        <v>88</v>
      </c>
      <c r="AY263" s="16" t="s">
        <v>124</v>
      </c>
      <c r="BE263" s="231">
        <f>IF(N263="základní",J263,0)</f>
        <v>0</v>
      </c>
      <c r="BF263" s="231">
        <f>IF(N263="snížená",J263,0)</f>
        <v>0</v>
      </c>
      <c r="BG263" s="231">
        <f>IF(N263="zákl. přenesená",J263,0)</f>
        <v>0</v>
      </c>
      <c r="BH263" s="231">
        <f>IF(N263="sníž. přenesená",J263,0)</f>
        <v>0</v>
      </c>
      <c r="BI263" s="231">
        <f>IF(N263="nulová",J263,0)</f>
        <v>0</v>
      </c>
      <c r="BJ263" s="16" t="s">
        <v>86</v>
      </c>
      <c r="BK263" s="231">
        <f>ROUND(I263*H263,2)</f>
        <v>0</v>
      </c>
      <c r="BL263" s="16" t="s">
        <v>130</v>
      </c>
      <c r="BM263" s="230" t="s">
        <v>420</v>
      </c>
    </row>
    <row r="264" s="2" customFormat="1">
      <c r="A264" s="37"/>
      <c r="B264" s="38"/>
      <c r="C264" s="39"/>
      <c r="D264" s="234" t="s">
        <v>166</v>
      </c>
      <c r="E264" s="39"/>
      <c r="F264" s="255" t="s">
        <v>410</v>
      </c>
      <c r="G264" s="39"/>
      <c r="H264" s="39"/>
      <c r="I264" s="256"/>
      <c r="J264" s="39"/>
      <c r="K264" s="39"/>
      <c r="L264" s="43"/>
      <c r="M264" s="257"/>
      <c r="N264" s="258"/>
      <c r="O264" s="90"/>
      <c r="P264" s="90"/>
      <c r="Q264" s="90"/>
      <c r="R264" s="90"/>
      <c r="S264" s="90"/>
      <c r="T264" s="91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T264" s="16" t="s">
        <v>166</v>
      </c>
      <c r="AU264" s="16" t="s">
        <v>88</v>
      </c>
    </row>
    <row r="265" s="13" customFormat="1">
      <c r="A265" s="13"/>
      <c r="B265" s="232"/>
      <c r="C265" s="233"/>
      <c r="D265" s="234" t="s">
        <v>132</v>
      </c>
      <c r="E265" s="235" t="s">
        <v>1</v>
      </c>
      <c r="F265" s="236" t="s">
        <v>421</v>
      </c>
      <c r="G265" s="233"/>
      <c r="H265" s="237">
        <v>2.25</v>
      </c>
      <c r="I265" s="238"/>
      <c r="J265" s="233"/>
      <c r="K265" s="233"/>
      <c r="L265" s="239"/>
      <c r="M265" s="270"/>
      <c r="N265" s="271"/>
      <c r="O265" s="271"/>
      <c r="P265" s="271"/>
      <c r="Q265" s="271"/>
      <c r="R265" s="271"/>
      <c r="S265" s="271"/>
      <c r="T265" s="272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3" t="s">
        <v>132</v>
      </c>
      <c r="AU265" s="243" t="s">
        <v>88</v>
      </c>
      <c r="AV265" s="13" t="s">
        <v>88</v>
      </c>
      <c r="AW265" s="13" t="s">
        <v>34</v>
      </c>
      <c r="AX265" s="13" t="s">
        <v>86</v>
      </c>
      <c r="AY265" s="243" t="s">
        <v>124</v>
      </c>
    </row>
    <row r="266" s="2" customFormat="1" ht="6.96" customHeight="1">
      <c r="A266" s="37"/>
      <c r="B266" s="65"/>
      <c r="C266" s="66"/>
      <c r="D266" s="66"/>
      <c r="E266" s="66"/>
      <c r="F266" s="66"/>
      <c r="G266" s="66"/>
      <c r="H266" s="66"/>
      <c r="I266" s="66"/>
      <c r="J266" s="66"/>
      <c r="K266" s="66"/>
      <c r="L266" s="43"/>
      <c r="M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</row>
  </sheetData>
  <sheetProtection sheet="1" autoFilter="0" formatColumns="0" formatRows="0" objects="1" scenarios="1" spinCount="100000" saltValue="Y8yFIQjqFkh8NwQj8S0rHr6pEMCUPTTcm3QpXdjHPatGmEDgMGyXU1eYXdYOCIF1Y/xCJv/BecPr/1j1h0uViA==" hashValue="+FRED+o3hjKExYxZqHy6N8zSZC6QJ2tZUMbdmQ274rXrfHD1uSP0xkINbORongopD2rl67ifebfr5zlG+DPDJQ==" algorithmName="SHA-512" password="CC35"/>
  <autoFilter ref="C124:K265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91</v>
      </c>
    </row>
    <row r="3" hidden="1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88</v>
      </c>
    </row>
    <row r="4" hidden="1" s="1" customFormat="1" ht="24.96" customHeight="1">
      <c r="B4" s="19"/>
      <c r="D4" s="137" t="s">
        <v>92</v>
      </c>
      <c r="L4" s="19"/>
      <c r="M4" s="138" t="s">
        <v>10</v>
      </c>
      <c r="AT4" s="16" t="s">
        <v>4</v>
      </c>
    </row>
    <row r="5" hidden="1" s="1" customFormat="1" ht="6.96" customHeight="1">
      <c r="B5" s="19"/>
      <c r="L5" s="19"/>
    </row>
    <row r="6" hidden="1" s="1" customFormat="1" ht="12" customHeight="1">
      <c r="B6" s="19"/>
      <c r="D6" s="139" t="s">
        <v>16</v>
      </c>
      <c r="L6" s="19"/>
    </row>
    <row r="7" hidden="1" s="1" customFormat="1" ht="16.5" customHeight="1">
      <c r="B7" s="19"/>
      <c r="E7" s="140" t="str">
        <f>'Rekapitulace stavby'!K6</f>
        <v>Rekonstrukce komunikace ulice Finské domky</v>
      </c>
      <c r="F7" s="139"/>
      <c r="G7" s="139"/>
      <c r="H7" s="139"/>
      <c r="L7" s="19"/>
    </row>
    <row r="8" hidden="1" s="2" customFormat="1" ht="12" customHeight="1">
      <c r="A8" s="37"/>
      <c r="B8" s="43"/>
      <c r="C8" s="37"/>
      <c r="D8" s="139" t="s">
        <v>93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hidden="1" s="2" customFormat="1" ht="16.5" customHeight="1">
      <c r="A9" s="37"/>
      <c r="B9" s="43"/>
      <c r="C9" s="37"/>
      <c r="D9" s="37"/>
      <c r="E9" s="141" t="s">
        <v>422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hidden="1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hidden="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hidden="1" s="2" customFormat="1" ht="12" customHeight="1">
      <c r="A12" s="37"/>
      <c r="B12" s="43"/>
      <c r="C12" s="37"/>
      <c r="D12" s="139" t="s">
        <v>20</v>
      </c>
      <c r="E12" s="37"/>
      <c r="F12" s="142" t="s">
        <v>21</v>
      </c>
      <c r="G12" s="37"/>
      <c r="H12" s="37"/>
      <c r="I12" s="139" t="s">
        <v>22</v>
      </c>
      <c r="J12" s="143" t="str">
        <f>'Rekapitulace stavby'!AN8</f>
        <v>25. 4. 2022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hidden="1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hidden="1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hidden="1" s="2" customFormat="1" ht="18" customHeight="1">
      <c r="A15" s="37"/>
      <c r="B15" s="43"/>
      <c r="C15" s="37"/>
      <c r="D15" s="37"/>
      <c r="E15" s="142" t="s">
        <v>27</v>
      </c>
      <c r="F15" s="37"/>
      <c r="G15" s="37"/>
      <c r="H15" s="37"/>
      <c r="I15" s="139" t="s">
        <v>28</v>
      </c>
      <c r="J15" s="142" t="s">
        <v>1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hidden="1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hidden="1" s="2" customFormat="1" ht="12" customHeight="1">
      <c r="A17" s="37"/>
      <c r="B17" s="43"/>
      <c r="C17" s="37"/>
      <c r="D17" s="139" t="s">
        <v>29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hidden="1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hidden="1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hidden="1" s="2" customFormat="1" ht="12" customHeight="1">
      <c r="A20" s="37"/>
      <c r="B20" s="43"/>
      <c r="C20" s="37"/>
      <c r="D20" s="139" t="s">
        <v>31</v>
      </c>
      <c r="E20" s="37"/>
      <c r="F20" s="37"/>
      <c r="G20" s="37"/>
      <c r="H20" s="37"/>
      <c r="I20" s="139" t="s">
        <v>25</v>
      </c>
      <c r="J20" s="142" t="s">
        <v>32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hidden="1" s="2" customFormat="1" ht="18" customHeight="1">
      <c r="A21" s="37"/>
      <c r="B21" s="43"/>
      <c r="C21" s="37"/>
      <c r="D21" s="37"/>
      <c r="E21" s="142" t="s">
        <v>33</v>
      </c>
      <c r="F21" s="37"/>
      <c r="G21" s="37"/>
      <c r="H21" s="37"/>
      <c r="I21" s="139" t="s">
        <v>28</v>
      </c>
      <c r="J21" s="142" t="s">
        <v>1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hidden="1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hidden="1" s="2" customFormat="1" ht="12" customHeight="1">
      <c r="A23" s="37"/>
      <c r="B23" s="43"/>
      <c r="C23" s="37"/>
      <c r="D23" s="139" t="s">
        <v>35</v>
      </c>
      <c r="E23" s="37"/>
      <c r="F23" s="37"/>
      <c r="G23" s="37"/>
      <c r="H23" s="37"/>
      <c r="I23" s="139" t="s">
        <v>25</v>
      </c>
      <c r="J23" s="142" t="str">
        <f>IF('Rekapitulace stavby'!AN19="","",'Rekapitulace stavby'!AN19)</f>
        <v/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hidden="1" s="2" customFormat="1" ht="18" customHeight="1">
      <c r="A24" s="37"/>
      <c r="B24" s="43"/>
      <c r="C24" s="37"/>
      <c r="D24" s="37"/>
      <c r="E24" s="142" t="str">
        <f>IF('Rekapitulace stavby'!E20="","",'Rekapitulace stavby'!E20)</f>
        <v xml:space="preserve"> </v>
      </c>
      <c r="F24" s="37"/>
      <c r="G24" s="37"/>
      <c r="H24" s="37"/>
      <c r="I24" s="139" t="s">
        <v>28</v>
      </c>
      <c r="J24" s="142" t="str">
        <f>IF('Rekapitulace stavby'!AN20="","",'Rekapitulace stavby'!AN20)</f>
        <v/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hidden="1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hidden="1" s="2" customFormat="1" ht="12" customHeight="1">
      <c r="A26" s="37"/>
      <c r="B26" s="43"/>
      <c r="C26" s="37"/>
      <c r="D26" s="139" t="s">
        <v>37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hidden="1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hidden="1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hidden="1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hidden="1" s="2" customFormat="1" ht="25.44" customHeight="1">
      <c r="A30" s="37"/>
      <c r="B30" s="43"/>
      <c r="C30" s="37"/>
      <c r="D30" s="149" t="s">
        <v>38</v>
      </c>
      <c r="E30" s="37"/>
      <c r="F30" s="37"/>
      <c r="G30" s="37"/>
      <c r="H30" s="37"/>
      <c r="I30" s="37"/>
      <c r="J30" s="150">
        <f>ROUND(J120,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hidden="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hidden="1" s="2" customFormat="1" ht="14.4" customHeight="1">
      <c r="A32" s="37"/>
      <c r="B32" s="43"/>
      <c r="C32" s="37"/>
      <c r="D32" s="37"/>
      <c r="E32" s="37"/>
      <c r="F32" s="151" t="s">
        <v>40</v>
      </c>
      <c r="G32" s="37"/>
      <c r="H32" s="37"/>
      <c r="I32" s="151" t="s">
        <v>39</v>
      </c>
      <c r="J32" s="151" t="s">
        <v>41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hidden="1" s="2" customFormat="1" ht="14.4" customHeight="1">
      <c r="A33" s="37"/>
      <c r="B33" s="43"/>
      <c r="C33" s="37"/>
      <c r="D33" s="152" t="s">
        <v>42</v>
      </c>
      <c r="E33" s="139" t="s">
        <v>43</v>
      </c>
      <c r="F33" s="153">
        <f>ROUND((SUM(BE120:BE128)),  2)</f>
        <v>0</v>
      </c>
      <c r="G33" s="37"/>
      <c r="H33" s="37"/>
      <c r="I33" s="154">
        <v>0.20999999999999999</v>
      </c>
      <c r="J33" s="153">
        <f>ROUND(((SUM(BE120:BE128))*I33),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hidden="1" s="2" customFormat="1" ht="14.4" customHeight="1">
      <c r="A34" s="37"/>
      <c r="B34" s="43"/>
      <c r="C34" s="37"/>
      <c r="D34" s="37"/>
      <c r="E34" s="139" t="s">
        <v>44</v>
      </c>
      <c r="F34" s="153">
        <f>ROUND((SUM(BF120:BF128)),  2)</f>
        <v>0</v>
      </c>
      <c r="G34" s="37"/>
      <c r="H34" s="37"/>
      <c r="I34" s="154">
        <v>0.14999999999999999</v>
      </c>
      <c r="J34" s="153">
        <f>ROUND(((SUM(BF120:BF128))*I34),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45</v>
      </c>
      <c r="F35" s="153">
        <f>ROUND((SUM(BG120:BG128)),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46</v>
      </c>
      <c r="F36" s="153">
        <f>ROUND((SUM(BH120:BH128)),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47</v>
      </c>
      <c r="F37" s="153">
        <f>ROUND((SUM(BI120:BI128)),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25.44" customHeight="1">
      <c r="A39" s="37"/>
      <c r="B39" s="43"/>
      <c r="C39" s="155"/>
      <c r="D39" s="156" t="s">
        <v>48</v>
      </c>
      <c r="E39" s="157"/>
      <c r="F39" s="157"/>
      <c r="G39" s="158" t="s">
        <v>49</v>
      </c>
      <c r="H39" s="159" t="s">
        <v>50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hidden="1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hidden="1" s="1" customFormat="1" ht="14.4" customHeight="1">
      <c r="B41" s="19"/>
      <c r="L41" s="19"/>
    </row>
    <row r="42" hidden="1" s="1" customFormat="1" ht="14.4" customHeight="1">
      <c r="B42" s="19"/>
      <c r="L42" s="19"/>
    </row>
    <row r="43" hidden="1" s="1" customFormat="1" ht="14.4" customHeight="1">
      <c r="B43" s="19"/>
      <c r="L43" s="19"/>
    </row>
    <row r="44" hidden="1" s="1" customFormat="1" ht="14.4" customHeight="1">
      <c r="B44" s="19"/>
      <c r="L44" s="19"/>
    </row>
    <row r="45" hidden="1" s="1" customFormat="1" ht="14.4" customHeight="1">
      <c r="B45" s="19"/>
      <c r="L45" s="19"/>
    </row>
    <row r="46" hidden="1" s="1" customFormat="1" ht="14.4" customHeight="1">
      <c r="B46" s="19"/>
      <c r="L46" s="19"/>
    </row>
    <row r="47" hidden="1" s="1" customFormat="1" ht="14.4" customHeight="1">
      <c r="B47" s="19"/>
      <c r="L47" s="19"/>
    </row>
    <row r="48" hidden="1" s="1" customFormat="1" ht="14.4" customHeight="1">
      <c r="B48" s="19"/>
      <c r="L48" s="19"/>
    </row>
    <row r="49" hidden="1" s="1" customFormat="1" ht="14.4" customHeight="1">
      <c r="B49" s="19"/>
      <c r="L49" s="19"/>
    </row>
    <row r="50" hidden="1" s="2" customFormat="1" ht="14.4" customHeight="1">
      <c r="B50" s="62"/>
      <c r="D50" s="162" t="s">
        <v>51</v>
      </c>
      <c r="E50" s="163"/>
      <c r="F50" s="163"/>
      <c r="G50" s="162" t="s">
        <v>52</v>
      </c>
      <c r="H50" s="163"/>
      <c r="I50" s="163"/>
      <c r="J50" s="163"/>
      <c r="K50" s="163"/>
      <c r="L50" s="62"/>
    </row>
    <row r="51" hidden="1">
      <c r="B51" s="19"/>
      <c r="L51" s="19"/>
    </row>
    <row r="52" hidden="1">
      <c r="B52" s="19"/>
      <c r="L52" s="19"/>
    </row>
    <row r="53" hidden="1">
      <c r="B53" s="19"/>
      <c r="L53" s="19"/>
    </row>
    <row r="54" hidden="1">
      <c r="B54" s="19"/>
      <c r="L54" s="19"/>
    </row>
    <row r="55" hidden="1">
      <c r="B55" s="19"/>
      <c r="L55" s="19"/>
    </row>
    <row r="56" hidden="1">
      <c r="B56" s="19"/>
      <c r="L56" s="19"/>
    </row>
    <row r="57" hidden="1">
      <c r="B57" s="19"/>
      <c r="L57" s="19"/>
    </row>
    <row r="58" hidden="1">
      <c r="B58" s="19"/>
      <c r="L58" s="19"/>
    </row>
    <row r="59" hidden="1">
      <c r="B59" s="19"/>
      <c r="L59" s="19"/>
    </row>
    <row r="60" hidden="1">
      <c r="B60" s="19"/>
      <c r="L60" s="19"/>
    </row>
    <row r="61" hidden="1" s="2" customFormat="1">
      <c r="A61" s="37"/>
      <c r="B61" s="43"/>
      <c r="C61" s="37"/>
      <c r="D61" s="164" t="s">
        <v>53</v>
      </c>
      <c r="E61" s="165"/>
      <c r="F61" s="166" t="s">
        <v>54</v>
      </c>
      <c r="G61" s="164" t="s">
        <v>53</v>
      </c>
      <c r="H61" s="165"/>
      <c r="I61" s="165"/>
      <c r="J61" s="167" t="s">
        <v>54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hidden="1">
      <c r="B62" s="19"/>
      <c r="L62" s="19"/>
    </row>
    <row r="63" hidden="1">
      <c r="B63" s="19"/>
      <c r="L63" s="19"/>
    </row>
    <row r="64" hidden="1">
      <c r="B64" s="19"/>
      <c r="L64" s="19"/>
    </row>
    <row r="65" hidden="1" s="2" customFormat="1">
      <c r="A65" s="37"/>
      <c r="B65" s="43"/>
      <c r="C65" s="37"/>
      <c r="D65" s="162" t="s">
        <v>55</v>
      </c>
      <c r="E65" s="168"/>
      <c r="F65" s="168"/>
      <c r="G65" s="162" t="s">
        <v>56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 hidden="1">
      <c r="B66" s="19"/>
      <c r="L66" s="19"/>
    </row>
    <row r="67" hidden="1">
      <c r="B67" s="19"/>
      <c r="L67" s="19"/>
    </row>
    <row r="68" hidden="1">
      <c r="B68" s="19"/>
      <c r="L68" s="19"/>
    </row>
    <row r="69" hidden="1">
      <c r="B69" s="19"/>
      <c r="L69" s="19"/>
    </row>
    <row r="70" hidden="1">
      <c r="B70" s="19"/>
      <c r="L70" s="19"/>
    </row>
    <row r="71" hidden="1">
      <c r="B71" s="19"/>
      <c r="L71" s="19"/>
    </row>
    <row r="72" hidden="1">
      <c r="B72" s="19"/>
      <c r="L72" s="19"/>
    </row>
    <row r="73" hidden="1">
      <c r="B73" s="19"/>
      <c r="L73" s="19"/>
    </row>
    <row r="74" hidden="1">
      <c r="B74" s="19"/>
      <c r="L74" s="19"/>
    </row>
    <row r="75" hidden="1">
      <c r="B75" s="19"/>
      <c r="L75" s="19"/>
    </row>
    <row r="76" hidden="1" s="2" customFormat="1">
      <c r="A76" s="37"/>
      <c r="B76" s="43"/>
      <c r="C76" s="37"/>
      <c r="D76" s="164" t="s">
        <v>53</v>
      </c>
      <c r="E76" s="165"/>
      <c r="F76" s="166" t="s">
        <v>54</v>
      </c>
      <c r="G76" s="164" t="s">
        <v>53</v>
      </c>
      <c r="H76" s="165"/>
      <c r="I76" s="165"/>
      <c r="J76" s="167" t="s">
        <v>54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hidden="1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hidden="1"/>
    <row r="79" hidden="1"/>
    <row r="80" hidden="1"/>
    <row r="81" hidden="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hidden="1" s="2" customFormat="1" ht="24.96" customHeight="1">
      <c r="A82" s="37"/>
      <c r="B82" s="38"/>
      <c r="C82" s="22" t="s">
        <v>95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hidden="1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hidden="1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hidden="1" s="2" customFormat="1" ht="16.5" customHeight="1">
      <c r="A85" s="37"/>
      <c r="B85" s="38"/>
      <c r="C85" s="39"/>
      <c r="D85" s="39"/>
      <c r="E85" s="173" t="str">
        <f>E7</f>
        <v>Rekonstrukce komunikace ulice Finské domky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hidden="1" s="2" customFormat="1" ht="12" customHeight="1">
      <c r="A86" s="37"/>
      <c r="B86" s="38"/>
      <c r="C86" s="31" t="s">
        <v>93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hidden="1" s="2" customFormat="1" ht="16.5" customHeight="1">
      <c r="A87" s="37"/>
      <c r="B87" s="38"/>
      <c r="C87" s="39"/>
      <c r="D87" s="39"/>
      <c r="E87" s="75" t="str">
        <f>E9</f>
        <v>VRN - Vedlejší rozpočtové náklady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hidden="1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hidden="1" s="2" customFormat="1" ht="12" customHeight="1">
      <c r="A89" s="37"/>
      <c r="B89" s="38"/>
      <c r="C89" s="31" t="s">
        <v>20</v>
      </c>
      <c r="D89" s="39"/>
      <c r="E89" s="39"/>
      <c r="F89" s="26" t="str">
        <f>F12</f>
        <v xml:space="preserve">katastrální území Psáry </v>
      </c>
      <c r="G89" s="39"/>
      <c r="H89" s="39"/>
      <c r="I89" s="31" t="s">
        <v>22</v>
      </c>
      <c r="J89" s="78" t="str">
        <f>IF(J12="","",J12)</f>
        <v>25. 4. 2022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hidden="1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hidden="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>Obec Psáry</v>
      </c>
      <c r="G91" s="39"/>
      <c r="H91" s="39"/>
      <c r="I91" s="31" t="s">
        <v>31</v>
      </c>
      <c r="J91" s="35" t="str">
        <f>E21</f>
        <v>HW PROJEKT s.r.o.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hidden="1" s="2" customFormat="1" ht="15.15" customHeight="1">
      <c r="A92" s="37"/>
      <c r="B92" s="38"/>
      <c r="C92" s="31" t="s">
        <v>29</v>
      </c>
      <c r="D92" s="39"/>
      <c r="E92" s="39"/>
      <c r="F92" s="26" t="str">
        <f>IF(E18="","",E18)</f>
        <v>Vyplň údaj</v>
      </c>
      <c r="G92" s="39"/>
      <c r="H92" s="39"/>
      <c r="I92" s="31" t="s">
        <v>35</v>
      </c>
      <c r="J92" s="35" t="str">
        <f>E24</f>
        <v xml:space="preserve"> 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hidden="1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hidden="1" s="2" customFormat="1" ht="29.28" customHeight="1">
      <c r="A94" s="37"/>
      <c r="B94" s="38"/>
      <c r="C94" s="174" t="s">
        <v>96</v>
      </c>
      <c r="D94" s="175"/>
      <c r="E94" s="175"/>
      <c r="F94" s="175"/>
      <c r="G94" s="175"/>
      <c r="H94" s="175"/>
      <c r="I94" s="175"/>
      <c r="J94" s="176" t="s">
        <v>97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hidden="1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hidden="1" s="2" customFormat="1" ht="22.8" customHeight="1">
      <c r="A96" s="37"/>
      <c r="B96" s="38"/>
      <c r="C96" s="177" t="s">
        <v>98</v>
      </c>
      <c r="D96" s="39"/>
      <c r="E96" s="39"/>
      <c r="F96" s="39"/>
      <c r="G96" s="39"/>
      <c r="H96" s="39"/>
      <c r="I96" s="39"/>
      <c r="J96" s="109">
        <f>J120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99</v>
      </c>
    </row>
    <row r="97" hidden="1" s="9" customFormat="1" ht="24.96" customHeight="1">
      <c r="A97" s="9"/>
      <c r="B97" s="178"/>
      <c r="C97" s="179"/>
      <c r="D97" s="180" t="s">
        <v>422</v>
      </c>
      <c r="E97" s="181"/>
      <c r="F97" s="181"/>
      <c r="G97" s="181"/>
      <c r="H97" s="181"/>
      <c r="I97" s="181"/>
      <c r="J97" s="182">
        <f>J121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84"/>
      <c r="C98" s="185"/>
      <c r="D98" s="186" t="s">
        <v>423</v>
      </c>
      <c r="E98" s="187"/>
      <c r="F98" s="187"/>
      <c r="G98" s="187"/>
      <c r="H98" s="187"/>
      <c r="I98" s="187"/>
      <c r="J98" s="188">
        <f>J122</f>
        <v>0</v>
      </c>
      <c r="K98" s="185"/>
      <c r="L98" s="18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84"/>
      <c r="C99" s="185"/>
      <c r="D99" s="186" t="s">
        <v>424</v>
      </c>
      <c r="E99" s="187"/>
      <c r="F99" s="187"/>
      <c r="G99" s="187"/>
      <c r="H99" s="187"/>
      <c r="I99" s="187"/>
      <c r="J99" s="188">
        <f>J125</f>
        <v>0</v>
      </c>
      <c r="K99" s="185"/>
      <c r="L99" s="18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84"/>
      <c r="C100" s="185"/>
      <c r="D100" s="186" t="s">
        <v>425</v>
      </c>
      <c r="E100" s="187"/>
      <c r="F100" s="187"/>
      <c r="G100" s="187"/>
      <c r="H100" s="187"/>
      <c r="I100" s="187"/>
      <c r="J100" s="188">
        <f>J127</f>
        <v>0</v>
      </c>
      <c r="K100" s="185"/>
      <c r="L100" s="18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2" customFormat="1" ht="21.84" customHeight="1">
      <c r="A101" s="37"/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62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2" hidden="1" s="2" customFormat="1" ht="6.96" customHeight="1">
      <c r="A102" s="37"/>
      <c r="B102" s="65"/>
      <c r="C102" s="66"/>
      <c r="D102" s="66"/>
      <c r="E102" s="66"/>
      <c r="F102" s="66"/>
      <c r="G102" s="66"/>
      <c r="H102" s="66"/>
      <c r="I102" s="66"/>
      <c r="J102" s="66"/>
      <c r="K102" s="66"/>
      <c r="L102" s="62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hidden="1"/>
    <row r="104" hidden="1"/>
    <row r="105" hidden="1"/>
    <row r="106" s="2" customFormat="1" ht="6.96" customHeight="1">
      <c r="A106" s="37"/>
      <c r="B106" s="67"/>
      <c r="C106" s="68"/>
      <c r="D106" s="68"/>
      <c r="E106" s="68"/>
      <c r="F106" s="68"/>
      <c r="G106" s="68"/>
      <c r="H106" s="68"/>
      <c r="I106" s="68"/>
      <c r="J106" s="68"/>
      <c r="K106" s="68"/>
      <c r="L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24.96" customHeight="1">
      <c r="A107" s="37"/>
      <c r="B107" s="38"/>
      <c r="C107" s="22" t="s">
        <v>109</v>
      </c>
      <c r="D107" s="39"/>
      <c r="E107" s="39"/>
      <c r="F107" s="39"/>
      <c r="G107" s="39"/>
      <c r="H107" s="39"/>
      <c r="I107" s="39"/>
      <c r="J107" s="39"/>
      <c r="K107" s="39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6.96" customHeight="1">
      <c r="A108" s="37"/>
      <c r="B108" s="38"/>
      <c r="C108" s="39"/>
      <c r="D108" s="39"/>
      <c r="E108" s="39"/>
      <c r="F108" s="39"/>
      <c r="G108" s="39"/>
      <c r="H108" s="39"/>
      <c r="I108" s="39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2" customHeight="1">
      <c r="A109" s="37"/>
      <c r="B109" s="38"/>
      <c r="C109" s="31" t="s">
        <v>16</v>
      </c>
      <c r="D109" s="39"/>
      <c r="E109" s="39"/>
      <c r="F109" s="39"/>
      <c r="G109" s="39"/>
      <c r="H109" s="39"/>
      <c r="I109" s="39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6.5" customHeight="1">
      <c r="A110" s="37"/>
      <c r="B110" s="38"/>
      <c r="C110" s="39"/>
      <c r="D110" s="39"/>
      <c r="E110" s="173" t="str">
        <f>E7</f>
        <v>Rekonstrukce komunikace ulice Finské domky</v>
      </c>
      <c r="F110" s="31"/>
      <c r="G110" s="31"/>
      <c r="H110" s="31"/>
      <c r="I110" s="39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31" t="s">
        <v>93</v>
      </c>
      <c r="D111" s="39"/>
      <c r="E111" s="39"/>
      <c r="F111" s="39"/>
      <c r="G111" s="39"/>
      <c r="H111" s="39"/>
      <c r="I111" s="39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6.5" customHeight="1">
      <c r="A112" s="37"/>
      <c r="B112" s="38"/>
      <c r="C112" s="39"/>
      <c r="D112" s="39"/>
      <c r="E112" s="75" t="str">
        <f>E9</f>
        <v>VRN - Vedlejší rozpočtové náklady</v>
      </c>
      <c r="F112" s="39"/>
      <c r="G112" s="39"/>
      <c r="H112" s="39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9"/>
      <c r="D113" s="39"/>
      <c r="E113" s="39"/>
      <c r="F113" s="39"/>
      <c r="G113" s="39"/>
      <c r="H113" s="39"/>
      <c r="I113" s="39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20</v>
      </c>
      <c r="D114" s="39"/>
      <c r="E114" s="39"/>
      <c r="F114" s="26" t="str">
        <f>F12</f>
        <v xml:space="preserve">katastrální území Psáry </v>
      </c>
      <c r="G114" s="39"/>
      <c r="H114" s="39"/>
      <c r="I114" s="31" t="s">
        <v>22</v>
      </c>
      <c r="J114" s="78" t="str">
        <f>IF(J12="","",J12)</f>
        <v>25. 4. 2022</v>
      </c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5.15" customHeight="1">
      <c r="A116" s="37"/>
      <c r="B116" s="38"/>
      <c r="C116" s="31" t="s">
        <v>24</v>
      </c>
      <c r="D116" s="39"/>
      <c r="E116" s="39"/>
      <c r="F116" s="26" t="str">
        <f>E15</f>
        <v>Obec Psáry</v>
      </c>
      <c r="G116" s="39"/>
      <c r="H116" s="39"/>
      <c r="I116" s="31" t="s">
        <v>31</v>
      </c>
      <c r="J116" s="35" t="str">
        <f>E21</f>
        <v>HW PROJEKT s.r.o.</v>
      </c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5.15" customHeight="1">
      <c r="A117" s="37"/>
      <c r="B117" s="38"/>
      <c r="C117" s="31" t="s">
        <v>29</v>
      </c>
      <c r="D117" s="39"/>
      <c r="E117" s="39"/>
      <c r="F117" s="26" t="str">
        <f>IF(E18="","",E18)</f>
        <v>Vyplň údaj</v>
      </c>
      <c r="G117" s="39"/>
      <c r="H117" s="39"/>
      <c r="I117" s="31" t="s">
        <v>35</v>
      </c>
      <c r="J117" s="35" t="str">
        <f>E24</f>
        <v xml:space="preserve"> </v>
      </c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0.32" customHeight="1">
      <c r="A118" s="37"/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11" customFormat="1" ht="29.28" customHeight="1">
      <c r="A119" s="190"/>
      <c r="B119" s="191"/>
      <c r="C119" s="192" t="s">
        <v>110</v>
      </c>
      <c r="D119" s="193" t="s">
        <v>63</v>
      </c>
      <c r="E119" s="193" t="s">
        <v>59</v>
      </c>
      <c r="F119" s="193" t="s">
        <v>60</v>
      </c>
      <c r="G119" s="193" t="s">
        <v>111</v>
      </c>
      <c r="H119" s="193" t="s">
        <v>112</v>
      </c>
      <c r="I119" s="193" t="s">
        <v>113</v>
      </c>
      <c r="J119" s="194" t="s">
        <v>97</v>
      </c>
      <c r="K119" s="195" t="s">
        <v>114</v>
      </c>
      <c r="L119" s="196"/>
      <c r="M119" s="99" t="s">
        <v>1</v>
      </c>
      <c r="N119" s="100" t="s">
        <v>42</v>
      </c>
      <c r="O119" s="100" t="s">
        <v>115</v>
      </c>
      <c r="P119" s="100" t="s">
        <v>116</v>
      </c>
      <c r="Q119" s="100" t="s">
        <v>117</v>
      </c>
      <c r="R119" s="100" t="s">
        <v>118</v>
      </c>
      <c r="S119" s="100" t="s">
        <v>119</v>
      </c>
      <c r="T119" s="101" t="s">
        <v>120</v>
      </c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</row>
    <row r="120" s="2" customFormat="1" ht="22.8" customHeight="1">
      <c r="A120" s="37"/>
      <c r="B120" s="38"/>
      <c r="C120" s="106" t="s">
        <v>121</v>
      </c>
      <c r="D120" s="39"/>
      <c r="E120" s="39"/>
      <c r="F120" s="39"/>
      <c r="G120" s="39"/>
      <c r="H120" s="39"/>
      <c r="I120" s="39"/>
      <c r="J120" s="197">
        <f>BK120</f>
        <v>0</v>
      </c>
      <c r="K120" s="39"/>
      <c r="L120" s="43"/>
      <c r="M120" s="102"/>
      <c r="N120" s="198"/>
      <c r="O120" s="103"/>
      <c r="P120" s="199">
        <f>P121</f>
        <v>0</v>
      </c>
      <c r="Q120" s="103"/>
      <c r="R120" s="199">
        <f>R121</f>
        <v>0</v>
      </c>
      <c r="S120" s="103"/>
      <c r="T120" s="200">
        <f>T121</f>
        <v>0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T120" s="16" t="s">
        <v>77</v>
      </c>
      <c r="AU120" s="16" t="s">
        <v>99</v>
      </c>
      <c r="BK120" s="201">
        <f>BK121</f>
        <v>0</v>
      </c>
    </row>
    <row r="121" s="12" customFormat="1" ht="25.92" customHeight="1">
      <c r="A121" s="12"/>
      <c r="B121" s="202"/>
      <c r="C121" s="203"/>
      <c r="D121" s="204" t="s">
        <v>77</v>
      </c>
      <c r="E121" s="205" t="s">
        <v>89</v>
      </c>
      <c r="F121" s="205" t="s">
        <v>90</v>
      </c>
      <c r="G121" s="203"/>
      <c r="H121" s="203"/>
      <c r="I121" s="206"/>
      <c r="J121" s="207">
        <f>BK121</f>
        <v>0</v>
      </c>
      <c r="K121" s="203"/>
      <c r="L121" s="208"/>
      <c r="M121" s="209"/>
      <c r="N121" s="210"/>
      <c r="O121" s="210"/>
      <c r="P121" s="211">
        <f>P122+P125+P127</f>
        <v>0</v>
      </c>
      <c r="Q121" s="210"/>
      <c r="R121" s="211">
        <f>R122+R125+R127</f>
        <v>0</v>
      </c>
      <c r="S121" s="210"/>
      <c r="T121" s="212">
        <f>T122+T125+T127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13" t="s">
        <v>148</v>
      </c>
      <c r="AT121" s="214" t="s">
        <v>77</v>
      </c>
      <c r="AU121" s="214" t="s">
        <v>78</v>
      </c>
      <c r="AY121" s="213" t="s">
        <v>124</v>
      </c>
      <c r="BK121" s="215">
        <f>BK122+BK125+BK127</f>
        <v>0</v>
      </c>
    </row>
    <row r="122" s="12" customFormat="1" ht="22.8" customHeight="1">
      <c r="A122" s="12"/>
      <c r="B122" s="202"/>
      <c r="C122" s="203"/>
      <c r="D122" s="204" t="s">
        <v>77</v>
      </c>
      <c r="E122" s="216" t="s">
        <v>426</v>
      </c>
      <c r="F122" s="216" t="s">
        <v>427</v>
      </c>
      <c r="G122" s="203"/>
      <c r="H122" s="203"/>
      <c r="I122" s="206"/>
      <c r="J122" s="217">
        <f>BK122</f>
        <v>0</v>
      </c>
      <c r="K122" s="203"/>
      <c r="L122" s="208"/>
      <c r="M122" s="209"/>
      <c r="N122" s="210"/>
      <c r="O122" s="210"/>
      <c r="P122" s="211">
        <f>SUM(P123:P124)</f>
        <v>0</v>
      </c>
      <c r="Q122" s="210"/>
      <c r="R122" s="211">
        <f>SUM(R123:R124)</f>
        <v>0</v>
      </c>
      <c r="S122" s="210"/>
      <c r="T122" s="212">
        <f>SUM(T123:T124)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3" t="s">
        <v>148</v>
      </c>
      <c r="AT122" s="214" t="s">
        <v>77</v>
      </c>
      <c r="AU122" s="214" t="s">
        <v>86</v>
      </c>
      <c r="AY122" s="213" t="s">
        <v>124</v>
      </c>
      <c r="BK122" s="215">
        <f>SUM(BK123:BK124)</f>
        <v>0</v>
      </c>
    </row>
    <row r="123" s="2" customFormat="1" ht="16.5" customHeight="1">
      <c r="A123" s="37"/>
      <c r="B123" s="38"/>
      <c r="C123" s="218" t="s">
        <v>86</v>
      </c>
      <c r="D123" s="218" t="s">
        <v>126</v>
      </c>
      <c r="E123" s="219" t="s">
        <v>428</v>
      </c>
      <c r="F123" s="220" t="s">
        <v>429</v>
      </c>
      <c r="G123" s="221" t="s">
        <v>430</v>
      </c>
      <c r="H123" s="222">
        <v>1</v>
      </c>
      <c r="I123" s="223"/>
      <c r="J123" s="224">
        <f>ROUND(I123*H123,2)</f>
        <v>0</v>
      </c>
      <c r="K123" s="225"/>
      <c r="L123" s="43"/>
      <c r="M123" s="226" t="s">
        <v>1</v>
      </c>
      <c r="N123" s="227" t="s">
        <v>43</v>
      </c>
      <c r="O123" s="90"/>
      <c r="P123" s="228">
        <f>O123*H123</f>
        <v>0</v>
      </c>
      <c r="Q123" s="228">
        <v>0</v>
      </c>
      <c r="R123" s="228">
        <f>Q123*H123</f>
        <v>0</v>
      </c>
      <c r="S123" s="228">
        <v>0</v>
      </c>
      <c r="T123" s="229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230" t="s">
        <v>431</v>
      </c>
      <c r="AT123" s="230" t="s">
        <v>126</v>
      </c>
      <c r="AU123" s="230" t="s">
        <v>88</v>
      </c>
      <c r="AY123" s="16" t="s">
        <v>124</v>
      </c>
      <c r="BE123" s="231">
        <f>IF(N123="základní",J123,0)</f>
        <v>0</v>
      </c>
      <c r="BF123" s="231">
        <f>IF(N123="snížená",J123,0)</f>
        <v>0</v>
      </c>
      <c r="BG123" s="231">
        <f>IF(N123="zákl. přenesená",J123,0)</f>
        <v>0</v>
      </c>
      <c r="BH123" s="231">
        <f>IF(N123="sníž. přenesená",J123,0)</f>
        <v>0</v>
      </c>
      <c r="BI123" s="231">
        <f>IF(N123="nulová",J123,0)</f>
        <v>0</v>
      </c>
      <c r="BJ123" s="16" t="s">
        <v>86</v>
      </c>
      <c r="BK123" s="231">
        <f>ROUND(I123*H123,2)</f>
        <v>0</v>
      </c>
      <c r="BL123" s="16" t="s">
        <v>431</v>
      </c>
      <c r="BM123" s="230" t="s">
        <v>432</v>
      </c>
    </row>
    <row r="124" s="2" customFormat="1" ht="16.5" customHeight="1">
      <c r="A124" s="37"/>
      <c r="B124" s="38"/>
      <c r="C124" s="218" t="s">
        <v>88</v>
      </c>
      <c r="D124" s="218" t="s">
        <v>126</v>
      </c>
      <c r="E124" s="219" t="s">
        <v>433</v>
      </c>
      <c r="F124" s="220" t="s">
        <v>434</v>
      </c>
      <c r="G124" s="221" t="s">
        <v>430</v>
      </c>
      <c r="H124" s="222">
        <v>1</v>
      </c>
      <c r="I124" s="223"/>
      <c r="J124" s="224">
        <f>ROUND(I124*H124,2)</f>
        <v>0</v>
      </c>
      <c r="K124" s="225"/>
      <c r="L124" s="43"/>
      <c r="M124" s="226" t="s">
        <v>1</v>
      </c>
      <c r="N124" s="227" t="s">
        <v>43</v>
      </c>
      <c r="O124" s="90"/>
      <c r="P124" s="228">
        <f>O124*H124</f>
        <v>0</v>
      </c>
      <c r="Q124" s="228">
        <v>0</v>
      </c>
      <c r="R124" s="228">
        <f>Q124*H124</f>
        <v>0</v>
      </c>
      <c r="S124" s="228">
        <v>0</v>
      </c>
      <c r="T124" s="229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230" t="s">
        <v>431</v>
      </c>
      <c r="AT124" s="230" t="s">
        <v>126</v>
      </c>
      <c r="AU124" s="230" t="s">
        <v>88</v>
      </c>
      <c r="AY124" s="16" t="s">
        <v>124</v>
      </c>
      <c r="BE124" s="231">
        <f>IF(N124="základní",J124,0)</f>
        <v>0</v>
      </c>
      <c r="BF124" s="231">
        <f>IF(N124="snížená",J124,0)</f>
        <v>0</v>
      </c>
      <c r="BG124" s="231">
        <f>IF(N124="zákl. přenesená",J124,0)</f>
        <v>0</v>
      </c>
      <c r="BH124" s="231">
        <f>IF(N124="sníž. přenesená",J124,0)</f>
        <v>0</v>
      </c>
      <c r="BI124" s="231">
        <f>IF(N124="nulová",J124,0)</f>
        <v>0</v>
      </c>
      <c r="BJ124" s="16" t="s">
        <v>86</v>
      </c>
      <c r="BK124" s="231">
        <f>ROUND(I124*H124,2)</f>
        <v>0</v>
      </c>
      <c r="BL124" s="16" t="s">
        <v>431</v>
      </c>
      <c r="BM124" s="230" t="s">
        <v>435</v>
      </c>
    </row>
    <row r="125" s="12" customFormat="1" ht="22.8" customHeight="1">
      <c r="A125" s="12"/>
      <c r="B125" s="202"/>
      <c r="C125" s="203"/>
      <c r="D125" s="204" t="s">
        <v>77</v>
      </c>
      <c r="E125" s="216" t="s">
        <v>436</v>
      </c>
      <c r="F125" s="216" t="s">
        <v>437</v>
      </c>
      <c r="G125" s="203"/>
      <c r="H125" s="203"/>
      <c r="I125" s="206"/>
      <c r="J125" s="217">
        <f>BK125</f>
        <v>0</v>
      </c>
      <c r="K125" s="203"/>
      <c r="L125" s="208"/>
      <c r="M125" s="209"/>
      <c r="N125" s="210"/>
      <c r="O125" s="210"/>
      <c r="P125" s="211">
        <f>P126</f>
        <v>0</v>
      </c>
      <c r="Q125" s="210"/>
      <c r="R125" s="211">
        <f>R126</f>
        <v>0</v>
      </c>
      <c r="S125" s="210"/>
      <c r="T125" s="212">
        <f>T126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3" t="s">
        <v>148</v>
      </c>
      <c r="AT125" s="214" t="s">
        <v>77</v>
      </c>
      <c r="AU125" s="214" t="s">
        <v>86</v>
      </c>
      <c r="AY125" s="213" t="s">
        <v>124</v>
      </c>
      <c r="BK125" s="215">
        <f>BK126</f>
        <v>0</v>
      </c>
    </row>
    <row r="126" s="2" customFormat="1" ht="24.15" customHeight="1">
      <c r="A126" s="37"/>
      <c r="B126" s="38"/>
      <c r="C126" s="218" t="s">
        <v>138</v>
      </c>
      <c r="D126" s="218" t="s">
        <v>126</v>
      </c>
      <c r="E126" s="219" t="s">
        <v>438</v>
      </c>
      <c r="F126" s="220" t="s">
        <v>439</v>
      </c>
      <c r="G126" s="221" t="s">
        <v>430</v>
      </c>
      <c r="H126" s="222">
        <v>1</v>
      </c>
      <c r="I126" s="223"/>
      <c r="J126" s="224">
        <f>ROUND(I126*H126,2)</f>
        <v>0</v>
      </c>
      <c r="K126" s="225"/>
      <c r="L126" s="43"/>
      <c r="M126" s="226" t="s">
        <v>1</v>
      </c>
      <c r="N126" s="227" t="s">
        <v>43</v>
      </c>
      <c r="O126" s="90"/>
      <c r="P126" s="228">
        <f>O126*H126</f>
        <v>0</v>
      </c>
      <c r="Q126" s="228">
        <v>0</v>
      </c>
      <c r="R126" s="228">
        <f>Q126*H126</f>
        <v>0</v>
      </c>
      <c r="S126" s="228">
        <v>0</v>
      </c>
      <c r="T126" s="229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30" t="s">
        <v>431</v>
      </c>
      <c r="AT126" s="230" t="s">
        <v>126</v>
      </c>
      <c r="AU126" s="230" t="s">
        <v>88</v>
      </c>
      <c r="AY126" s="16" t="s">
        <v>124</v>
      </c>
      <c r="BE126" s="231">
        <f>IF(N126="základní",J126,0)</f>
        <v>0</v>
      </c>
      <c r="BF126" s="231">
        <f>IF(N126="snížená",J126,0)</f>
        <v>0</v>
      </c>
      <c r="BG126" s="231">
        <f>IF(N126="zákl. přenesená",J126,0)</f>
        <v>0</v>
      </c>
      <c r="BH126" s="231">
        <f>IF(N126="sníž. přenesená",J126,0)</f>
        <v>0</v>
      </c>
      <c r="BI126" s="231">
        <f>IF(N126="nulová",J126,0)</f>
        <v>0</v>
      </c>
      <c r="BJ126" s="16" t="s">
        <v>86</v>
      </c>
      <c r="BK126" s="231">
        <f>ROUND(I126*H126,2)</f>
        <v>0</v>
      </c>
      <c r="BL126" s="16" t="s">
        <v>431</v>
      </c>
      <c r="BM126" s="230" t="s">
        <v>440</v>
      </c>
    </row>
    <row r="127" s="12" customFormat="1" ht="22.8" customHeight="1">
      <c r="A127" s="12"/>
      <c r="B127" s="202"/>
      <c r="C127" s="203"/>
      <c r="D127" s="204" t="s">
        <v>77</v>
      </c>
      <c r="E127" s="216" t="s">
        <v>441</v>
      </c>
      <c r="F127" s="216" t="s">
        <v>442</v>
      </c>
      <c r="G127" s="203"/>
      <c r="H127" s="203"/>
      <c r="I127" s="206"/>
      <c r="J127" s="217">
        <f>BK127</f>
        <v>0</v>
      </c>
      <c r="K127" s="203"/>
      <c r="L127" s="208"/>
      <c r="M127" s="209"/>
      <c r="N127" s="210"/>
      <c r="O127" s="210"/>
      <c r="P127" s="211">
        <f>P128</f>
        <v>0</v>
      </c>
      <c r="Q127" s="210"/>
      <c r="R127" s="211">
        <f>R128</f>
        <v>0</v>
      </c>
      <c r="S127" s="210"/>
      <c r="T127" s="212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3" t="s">
        <v>148</v>
      </c>
      <c r="AT127" s="214" t="s">
        <v>77</v>
      </c>
      <c r="AU127" s="214" t="s">
        <v>86</v>
      </c>
      <c r="AY127" s="213" t="s">
        <v>124</v>
      </c>
      <c r="BK127" s="215">
        <f>BK128</f>
        <v>0</v>
      </c>
    </row>
    <row r="128" s="2" customFormat="1" ht="33" customHeight="1">
      <c r="A128" s="37"/>
      <c r="B128" s="38"/>
      <c r="C128" s="218" t="s">
        <v>130</v>
      </c>
      <c r="D128" s="218" t="s">
        <v>126</v>
      </c>
      <c r="E128" s="219" t="s">
        <v>443</v>
      </c>
      <c r="F128" s="220" t="s">
        <v>444</v>
      </c>
      <c r="G128" s="221" t="s">
        <v>430</v>
      </c>
      <c r="H128" s="222">
        <v>1</v>
      </c>
      <c r="I128" s="223"/>
      <c r="J128" s="224">
        <f>ROUND(I128*H128,2)</f>
        <v>0</v>
      </c>
      <c r="K128" s="225"/>
      <c r="L128" s="43"/>
      <c r="M128" s="273" t="s">
        <v>1</v>
      </c>
      <c r="N128" s="274" t="s">
        <v>43</v>
      </c>
      <c r="O128" s="275"/>
      <c r="P128" s="276">
        <f>O128*H128</f>
        <v>0</v>
      </c>
      <c r="Q128" s="276">
        <v>0</v>
      </c>
      <c r="R128" s="276">
        <f>Q128*H128</f>
        <v>0</v>
      </c>
      <c r="S128" s="276">
        <v>0</v>
      </c>
      <c r="T128" s="277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30" t="s">
        <v>431</v>
      </c>
      <c r="AT128" s="230" t="s">
        <v>126</v>
      </c>
      <c r="AU128" s="230" t="s">
        <v>88</v>
      </c>
      <c r="AY128" s="16" t="s">
        <v>124</v>
      </c>
      <c r="BE128" s="231">
        <f>IF(N128="základní",J128,0)</f>
        <v>0</v>
      </c>
      <c r="BF128" s="231">
        <f>IF(N128="snížená",J128,0)</f>
        <v>0</v>
      </c>
      <c r="BG128" s="231">
        <f>IF(N128="zákl. přenesená",J128,0)</f>
        <v>0</v>
      </c>
      <c r="BH128" s="231">
        <f>IF(N128="sníž. přenesená",J128,0)</f>
        <v>0</v>
      </c>
      <c r="BI128" s="231">
        <f>IF(N128="nulová",J128,0)</f>
        <v>0</v>
      </c>
      <c r="BJ128" s="16" t="s">
        <v>86</v>
      </c>
      <c r="BK128" s="231">
        <f>ROUND(I128*H128,2)</f>
        <v>0</v>
      </c>
      <c r="BL128" s="16" t="s">
        <v>431</v>
      </c>
      <c r="BM128" s="230" t="s">
        <v>445</v>
      </c>
    </row>
    <row r="129" s="2" customFormat="1" ht="6.96" customHeight="1">
      <c r="A129" s="37"/>
      <c r="B129" s="65"/>
      <c r="C129" s="66"/>
      <c r="D129" s="66"/>
      <c r="E129" s="66"/>
      <c r="F129" s="66"/>
      <c r="G129" s="66"/>
      <c r="H129" s="66"/>
      <c r="I129" s="66"/>
      <c r="J129" s="66"/>
      <c r="K129" s="66"/>
      <c r="L129" s="43"/>
      <c r="M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</sheetData>
  <sheetProtection sheet="1" autoFilter="0" formatColumns="0" formatRows="0" objects="1" scenarios="1" spinCount="100000" saltValue="yi/hbYxS/gl4OL2mHxYmFYDYqgE0tbtVK45c2FRJRpJ8iN4u4w6Zm0XSlHbHTblpuNVfKv2VUSJ6gYxonuklBw==" hashValue="z+R9NB9dnXyjUltZAbGn0YYW5mtjcEETUjPKYL5xzrf2xWJ0CyRS7v1dTX53WV3eOt1Pv69QBcibI31lDi1kIA==" algorithmName="SHA-512" password="CC35"/>
  <autoFilter ref="C119:K128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Anna Orságová</dc:creator>
  <cp:lastModifiedBy>Anna Orságová</cp:lastModifiedBy>
  <dcterms:created xsi:type="dcterms:W3CDTF">2022-04-27T11:28:55Z</dcterms:created>
  <dcterms:modified xsi:type="dcterms:W3CDTF">2022-04-27T11:28:58Z</dcterms:modified>
</cp:coreProperties>
</file>