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10" activeTab="0"/>
  </bookViews>
  <sheets>
    <sheet name="Rekapitulace stavby" sheetId="1" r:id="rId1"/>
    <sheet name="37 - Psáry - aktualizace ..." sheetId="2" r:id="rId2"/>
  </sheets>
  <definedNames/>
  <calcPr fullCalcOnLoad="1"/>
</workbook>
</file>

<file path=xl/sharedStrings.xml><?xml version="1.0" encoding="utf-8"?>
<sst xmlns="http://schemas.openxmlformats.org/spreadsheetml/2006/main" count="7047" uniqueCount="789">
  <si>
    <t>Export VZ</t>
  </si>
  <si>
    <t>List obsahuje:</t>
  </si>
  <si>
    <t>1.0</t>
  </si>
  <si>
    <t>False</t>
  </si>
  <si>
    <t>{6559746D-C4BC-40A6-A98C-BFF7675B8199}</t>
  </si>
  <si>
    <t>optimalizováno pro tisk sestav ve formátu A4 - na výšku</t>
  </si>
  <si>
    <t>&gt;&gt;  skryté sloupce  &lt;&lt;</t>
  </si>
  <si>
    <t>0,01</t>
  </si>
  <si>
    <t>21</t>
  </si>
  <si>
    <t>15</t>
  </si>
  <si>
    <t>REKAPITULACE STAVBY</t>
  </si>
  <si>
    <t>v ---  níže se nacházejí doplnkové a pomocné údaje k sestavám  --- v</t>
  </si>
  <si>
    <t>Návod na vyplnění</t>
  </si>
  <si>
    <t>0,001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</si>
  <si>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</si>
  <si>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</si>
  <si>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37 - Psáry - aktualizace a doplnění PD na cyklostezky</t>
  </si>
  <si>
    <t>0,1</t>
  </si>
  <si>
    <t>1</t>
  </si>
  <si>
    <t>Místo:</t>
  </si>
  <si>
    <t xml:space="preserve"> </t>
  </si>
  <si>
    <t>Datum:</t>
  </si>
  <si>
    <t>27.07.2016</t>
  </si>
  <si>
    <t>10</t>
  </si>
  <si>
    <t>100</t>
  </si>
  <si>
    <t>Zadavatel:</t>
  </si>
  <si>
    <t>IČ:</t>
  </si>
  <si>
    <t>DIČ:</t>
  </si>
  <si>
    <t>Uchazeč:</t>
  </si>
  <si>
    <t>Vyplň údaj</t>
  </si>
  <si>
    <t>Projektant:</t>
  </si>
  <si>
    <t>True</t>
  </si>
  <si>
    <t>Poznámka:</t>
  </si>
  <si>
    <t>Cena bez DPH</t>
  </si>
  <si>
    <t>DPH</t>
  </si>
  <si>
    <t>základní</t>
  </si>
  <si>
    <t>ze</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</si>
  <si>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</si>
  <si>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</si>
  <si>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</si>
  <si>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</si>
  <si>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</si>
  <si>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</si>
  <si>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</si>
  <si>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</si>
  <si>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</si>
  <si>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</si>
  <si>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</si>
  <si>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</si>
  <si>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</si>
  <si>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</si>
  <si>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</si>
  <si>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</si>
  <si>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</si>
  <si>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</si>
  <si>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</si>
  <si>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</si>
  <si>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</si>
  <si>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</si>
  <si>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</si>
  <si>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</si>
  <si>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</si>
  <si>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</si>
  <si>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</si>
  <si>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</si>
  <si>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</si>
  <si>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</si>
  <si>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</si>
  <si>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</si>
  <si>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37</t>
  </si>
  <si>
    <t>Psáry - aktualizace a doplnění PD na cyklostezky</t>
  </si>
  <si>
    <t>STA</t>
  </si>
  <si>
    <t>{D1DC4E58-CC61-46EA-838D-DF2379D73E93}</t>
  </si>
  <si>
    <t>2</t>
  </si>
  <si>
    <t>Zpět na list:</t>
  </si>
  <si>
    <t>KRYCÍ LIST SOUPISU</t>
  </si>
  <si>
    <t>Objekt:</t>
  </si>
  <si>
    <t>KSO:</t>
  </si>
  <si>
    <t>REKAPITULACE ČLENĚNÍ SOUPISU PRACÍ</t>
  </si>
  <si>
    <t>Kód dílu - Popis</t>
  </si>
  <si>
    <t>Cena celkem [CZK]</t>
  </si>
  <si>
    <t>Náklady soupisu celkem</t>
  </si>
  <si>
    <t>-1</t>
  </si>
  <si>
    <t>D1 - SO_101: SO 101</t>
  </si>
  <si>
    <t xml:space="preserve">    D2 - 001: Zemní práce</t>
  </si>
  <si>
    <t xml:space="preserve">    D3 - 005a: Komunikace - Stezka, chodník - zámková dlažba</t>
  </si>
  <si>
    <t xml:space="preserve">    D4 - 005b: Komunikace - Vjezd - zámková dlažba</t>
  </si>
  <si>
    <t xml:space="preserve">    D5 - 005c: Komunikace - Zpomalovací polštář - žulová dlažba</t>
  </si>
  <si>
    <t xml:space="preserve">    D6 - 005d: Komunikace - Vozovka - doasfaltování (rekonstrukce)</t>
  </si>
  <si>
    <t xml:space="preserve">    D7 - 008: Trubní vedení</t>
  </si>
  <si>
    <t xml:space="preserve">    D8 - 009: Ostatní konstrukce a práce</t>
  </si>
  <si>
    <t xml:space="preserve">    D9 - 099: Přesun hmot HSV</t>
  </si>
  <si>
    <t xml:space="preserve">    D10 - VRN: Vedlejší rozpočtové náklady</t>
  </si>
  <si>
    <t>D11 - SO_102: SO 102</t>
  </si>
  <si>
    <t xml:space="preserve">    D12 - 005e: Komunikace - Stezka - asfaltový beton</t>
  </si>
  <si>
    <t xml:space="preserve">    D13 - 005f: Komunikace - Cesta - asfaltový recyklát</t>
  </si>
  <si>
    <t xml:space="preserve">    D14 - 005h: Komunikace - vozovka - asfaltový beton</t>
  </si>
  <si>
    <t xml:space="preserve">    D15 - 005ch: Komunikace - Chodník - zámková dlažba</t>
  </si>
  <si>
    <t>D16 - SO_103: SO 103</t>
  </si>
  <si>
    <t xml:space="preserve">    D17 - 0055: Komunikace</t>
  </si>
  <si>
    <t xml:space="preserve">    D18 - 005i: Komunikace - Stezka - zámková dlažba (s pojezedem vozidly)</t>
  </si>
  <si>
    <t>D19 - SO_104: SO 104</t>
  </si>
  <si>
    <t xml:space="preserve">    D20 - 005j: Komunikace - Stezka - asfaltový beton (s pojezedem vozidly)</t>
  </si>
  <si>
    <t>D21 - SO_105: SO 105</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</si>
  <si>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</si>
  <si>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</si>
  <si>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</si>
  <si>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</si>
  <si>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</si>
  <si>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</si>
  <si>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</si>
  <si>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</si>
  <si>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</si>
  <si>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</si>
  <si>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</si>
  <si>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</si>
  <si>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</si>
  <si>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</si>
  <si>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</si>
  <si>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ROZPOCET</t>
  </si>
  <si>
    <t>K</t>
  </si>
  <si>
    <t>113154122</t>
  </si>
  <si>
    <t>Frézování živičného krytu tl 40 mm pruh š 1 m pl do 500 m2 bez překážek v trase</t>
  </si>
  <si>
    <t>m2</t>
  </si>
  <si>
    <t>4</t>
  </si>
  <si>
    <t>Frézování živičného podkladu nebo krytu s naložením na dopravní prostředek plochy do 500 m2 bez překážek v trase pruhu šířky přes 0,5 m do 1 m, tloušťky vrstvy 40 mm</t>
  </si>
  <si>
    <t>PP</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</si>
  <si>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</si>
  <si>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PSC</t>
  </si>
  <si>
    <t>'Odměřeno elektronicky v DWG</t>
  </si>
  <si>
    <t>VV</t>
  </si>
  <si>
    <t>172,7</t>
  </si>
  <si>
    <t>Součet</t>
  </si>
  <si>
    <t>113154123.V1</t>
  </si>
  <si>
    <t>Frézování živičného krytu tl 60 mm pruh š 1 m pl do 500 m2 bez překážek v trase</t>
  </si>
  <si>
    <t>3</t>
  </si>
  <si>
    <t>113107164</t>
  </si>
  <si>
    <t>Odstranění podkladu pl přes 50 do 200 m2 z kameniva drceného tl 400 mm</t>
  </si>
  <si>
    <t>Odstranění podkladů nebo krytů s přemístěním hmot na skládku na vzdálenost do 20 m nebo s naložením na dopravní prostředek v ploše jednotlivě přes 50 m2 do 200 m2 z kameniva hrubého drceného, o tl. vrstvy přes 300 do 400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</si>
  <si>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</si>
  <si>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113107124.R1</t>
  </si>
  <si>
    <t>vybourání krytu a konstrukčních vrstev vjezdů (cca v tl. 370 mm) - nestmelené konstrukční vrstvy, dřevěné pražce</t>
  </si>
  <si>
    <t>57</t>
  </si>
  <si>
    <t>5</t>
  </si>
  <si>
    <t>121101103</t>
  </si>
  <si>
    <t>Sejmutí ornice s přemístěním na vzdálenost do 250 m</t>
  </si>
  <si>
    <t>m3</t>
  </si>
  <si>
    <t>Sejmutí ornice nebo lesní půdy s vodorovným přemístěním na hromady v místě upotřebení nebo na dočasné či trvalé skládky se složením, na vzdálenost přes 100 do 250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</si>
  <si>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</si>
  <si>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"plocha 1123 m2, výška 0,1  m"</t>
  </si>
  <si>
    <t>1123*0,1</t>
  </si>
  <si>
    <t>6</t>
  </si>
  <si>
    <t>122202202</t>
  </si>
  <si>
    <t>Odkopávky a prokopávky nezapažené pro silnice objemu do 1000 m3 v hornině tř. 3</t>
  </si>
  <si>
    <t>Odkopávky a prokopávky nezapažené pro silnice s přemístěním výkopku v příčných profilech na vzdálenost do 15 m nebo s naložením na dopravní prostředek v hornině tř. 3 přes 100 do 1 000 m3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</si>
  <si>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</si>
  <si>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206,8</t>
  </si>
  <si>
    <t>7</t>
  </si>
  <si>
    <t>171101103</t>
  </si>
  <si>
    <t>Uložení sypaniny z hornin soudržných do násypů zhutněných do 100 % PS</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</si>
  <si>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</si>
  <si>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</si>
  <si>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65,8</t>
  </si>
  <si>
    <t>8</t>
  </si>
  <si>
    <t>162701105</t>
  </si>
  <si>
    <t>Vodorovné přemístění do 10000 m výkopku/sypaniny z horniny tř. 1 až 4</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</si>
  <si>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</si>
  <si>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</si>
  <si>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'přebytečná zemina</t>
  </si>
  <si>
    <t>206,8-65,8</t>
  </si>
  <si>
    <t>9</t>
  </si>
  <si>
    <t>162701109</t>
  </si>
  <si>
    <t>Příplatek k vodorovnému přemístění výkopku/sypaniny z horniny tř. 1 až 4 ZKD 1000 m přes 10000 m</t>
  </si>
  <si>
    <t>Vodorovné přemístění výkopku nebo sypaniny po suchu na obvyklém dopravním prostředku, bez naložení výkopku, avšak se složením bez rozhrnutí z horniny tř. 1 až 4 na vzdálenost Příplatek k ceně za každých dalších i započatých 1 000 m</t>
  </si>
  <si>
    <t>171201201</t>
  </si>
  <si>
    <t>Uložení sypaniny na skládky</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</si>
  <si>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t>
  </si>
  <si>
    <t>11</t>
  </si>
  <si>
    <t>171201211</t>
  </si>
  <si>
    <t>Poplatek za uložení odpadu ze sypaniny na skládce (skládkovné)</t>
  </si>
  <si>
    <t>t</t>
  </si>
  <si>
    <t>Uložení sypaniny poplatek za uložení sypaniny na skládce ( skládkovné )</t>
  </si>
  <si>
    <t>141*1,8</t>
  </si>
  <si>
    <t>12</t>
  </si>
  <si>
    <t>181102302</t>
  </si>
  <si>
    <t>Úprava pláně v zářezech se zhutněním</t>
  </si>
  <si>
    <t>Úprava pláně na stavbách dálnic v zářezech mimo skalních se zhutněním</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</si>
  <si>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</si>
  <si>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872,4+65,2+12,5+172,7</t>
  </si>
  <si>
    <t>13</t>
  </si>
  <si>
    <t>181301102</t>
  </si>
  <si>
    <t>Rozprostření ornice tl vrstvy do 150 mm pl do 500 m2 v rovině nebo ve svahu do 1:5</t>
  </si>
  <si>
    <t>Rozprostření a urovnání ornice v rovině nebo ve svahu sklonu do 1 : 5 při souvislé ploše do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</si>
  <si>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</si>
  <si>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247,5</t>
  </si>
  <si>
    <t>14</t>
  </si>
  <si>
    <t>181411131</t>
  </si>
  <si>
    <t>Založení parkového trávníku výsevem plochy do 1000 m2 v rovině a ve svahu do 1:5</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</si>
  <si>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</si>
  <si>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-1163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t>
  </si>
  <si>
    <t>00572410</t>
  </si>
  <si>
    <t>Osivo směs travní parková</t>
  </si>
  <si>
    <t>kg</t>
  </si>
  <si>
    <t>16</t>
  </si>
  <si>
    <t>564861112.R1</t>
  </si>
  <si>
    <t>Podklad ze štěrkodrtě ŠDB tl 210 mm</t>
  </si>
  <si>
    <t>872,4</t>
  </si>
  <si>
    <t>17</t>
  </si>
  <si>
    <t>596211113</t>
  </si>
  <si>
    <t>Kladení zámkové dlažby komunikací pro pěší tl 60 mm skupiny A pl přes 300 m2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</si>
  <si>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</si>
  <si>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 xml:space="preserve">Poznámka k souboru cen:
1. Pro volbu cen dlažeb platí toto rozdělení: Skupina A: dlažby z prvků stejného tvaru, Skupina B:
    dlažby z prvků dvou a více tvarů, nebo z obrazců o ploše jednotlivě do 100 m2, Skupina C: dlažby
    pro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</si>
  <si>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864+8,4</t>
  </si>
  <si>
    <t>18</t>
  </si>
  <si>
    <t>59601</t>
  </si>
  <si>
    <t>zámková dlažba (barva přírodní) - 60/165/200 (íčko)</t>
  </si>
  <si>
    <t>864*1,01</t>
  </si>
  <si>
    <t>19</t>
  </si>
  <si>
    <t>59602</t>
  </si>
  <si>
    <t>zámková dlažba pro nevidomé (barva červená) - 60/100/200 s výstupky</t>
  </si>
  <si>
    <t>8,4*1,03</t>
  </si>
  <si>
    <t>20</t>
  </si>
  <si>
    <t>564871111.R1</t>
  </si>
  <si>
    <t>Podklad ze štěrkodrtě ŠDB tl 250 mm</t>
  </si>
  <si>
    <t>65,2</t>
  </si>
  <si>
    <t>596211211</t>
  </si>
  <si>
    <t>Kladení zámkové dlažby komunikací pro pěší tl 80 mm skupiny A pl do 100 m2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</si>
  <si>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50 do 100 m2</t>
  </si>
  <si>
    <t>56,5+8,7</t>
  </si>
  <si>
    <t>22</t>
  </si>
  <si>
    <t>59611</t>
  </si>
  <si>
    <t>zámková dlažba (barva přírodní) - 80/165/200 (íčko)</t>
  </si>
  <si>
    <t>56,5*1,03</t>
  </si>
  <si>
    <t>23</t>
  </si>
  <si>
    <t>59612</t>
  </si>
  <si>
    <t>zámková dlažba pro nevidomé (barva červená) - 80/100/200 s výstupky</t>
  </si>
  <si>
    <t>8,7*1,03</t>
  </si>
  <si>
    <t>24</t>
  </si>
  <si>
    <t>564861111.R1</t>
  </si>
  <si>
    <t>Podklad ze štěrkodrtě ŠDA tl 200 mm</t>
  </si>
  <si>
    <t>12,5</t>
  </si>
  <si>
    <t>25</t>
  </si>
  <si>
    <t>567124121</t>
  </si>
  <si>
    <t>Podklad z podkladového betonu tř. PB I (C 20/25) tl 160 mm</t>
  </si>
  <si>
    <t>Podklad z podkladového betonu PB tř. PB I (C 20/25) tl. 160 mm</t>
  </si>
  <si>
    <t xml:space="preserve">Poznámka k souboru cen:
1. V cenách jsou započteny i náklady na:
    a) ošetření povrchu podkladu vodou,
    b) postřik proti odpařování vody.
2. V cenách nejsou započteny náklady na zřízení dilatačních spár a jejich vyplnění; tyto práce se
    oceňují cenami souborů cen 919 11-1 Řezání dilatačních spár, 919 12-. Těsnění dilatačních spár a
    919 13Vyztužení dilatačních spár.
</t>
  </si>
  <si>
    <t>26</t>
  </si>
  <si>
    <t>591241111</t>
  </si>
  <si>
    <t>Kladení dlažby z kostek drobných z kamene na MC tl 50 mm</t>
  </si>
  <si>
    <t>Kladení dlažby z kostek s provedením lože do tl. 50 mm, s vyplněním spár, s dvojím beraněním a se smetením přebytečného materiálu na krajnici drobných z kamene, do lože z cementové malty</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</si>
  <si>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43-2111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</si>
  <si>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27</t>
  </si>
  <si>
    <t>58380120</t>
  </si>
  <si>
    <t>Kostka dlažební drobná, žula velikost 12/12 cm</t>
  </si>
  <si>
    <t>12,5/4</t>
  </si>
  <si>
    <t>28</t>
  </si>
  <si>
    <t>29</t>
  </si>
  <si>
    <t>564952111</t>
  </si>
  <si>
    <t>Podklad z mechanicky zpevněného kameniva MZK tl 150 mm</t>
  </si>
  <si>
    <t>Podklad z mechanicky zpevněného kameniva MZK (minerální beton) s rozprostřením a s hutněním, po zhutnění tl. 150 mm</t>
  </si>
  <si>
    <t xml:space="preserve">Poznámka k souboru cen:
1. ČSN 73 6126-1 připouští pro MZK max. tl. 300 mm.
2. V cenách nejsou započteny náklady na:
    a) ochranu povrchu podkladu filtračním postřikem, který se oceňuje cenami souboru cen 573 11-11,
    b) spojovací postřk před pokládkou asfaltových směsí, který se oceňuje cenami sooboru cen 572
        2..
</t>
  </si>
  <si>
    <t>30</t>
  </si>
  <si>
    <t>573111112</t>
  </si>
  <si>
    <t>Postřik živičný infiltrační s posypem z asfaltu množství 1 kg/m2</t>
  </si>
  <si>
    <t>Postřik živičný infiltrační z asfaltu silničního s posypem kamenivem, v množství 1,00 kg/m2</t>
  </si>
  <si>
    <t>31</t>
  </si>
  <si>
    <t>565165111.R1</t>
  </si>
  <si>
    <t>Asfaltový beton vrstva podkladní ACP 16+ (obalované kamenivo OKS) tl 80 mm š do 3 m</t>
  </si>
  <si>
    <t>32</t>
  </si>
  <si>
    <t>573211111.V1</t>
  </si>
  <si>
    <t>Postřik živičný spojovací z asfaltu v množství do 0,30 kg/m2</t>
  </si>
  <si>
    <t>33</t>
  </si>
  <si>
    <t>577144111</t>
  </si>
  <si>
    <t>Asfaltový beton vrstva obrusná ACO 11 (ABS) tř. I tl 50 mm š do 3 m z nemodifikovaného asfaltu</t>
  </si>
  <si>
    <t>Asfaltový beton vrstva obrusná ACO 11 (ABS) s rozprostřením a se zhutněním z nemodifikovaného asfaltu v pruhu šířky do 3 m tř. I, po zhutnění tl. 50 mm</t>
  </si>
  <si>
    <t xml:space="preserve">Poznámka k souboru cen:
1. ČSN EN 13108-1 připouští pro ACO 11 pouze tl. 35 až 50 mm.
</t>
  </si>
  <si>
    <t>34</t>
  </si>
  <si>
    <t>812392121</t>
  </si>
  <si>
    <t>Montáž potrubí z trub TBP těsněných pryžovými kroužky otevřený výkop sklon do 20 % DN 400</t>
  </si>
  <si>
    <t>m</t>
  </si>
  <si>
    <t>Montáž potrubí z trub betonových hrdlových v otevřeném výkopu ve sklonu do 20 % z trub SIOME-TBP a VIHY-TBP těsněných pryžovými kroužky DN 400</t>
  </si>
  <si>
    <t xml:space="preserve">Poznámka k souboru cen:
1. V položkách cen 812 . . -2121 nejsou započteny náklady na dodání těsnících pryžových kroužků.
    Tyto kroužky se oceňují ve specifikaci, nejsou-li zahrnuty v ceně trub.
</t>
  </si>
  <si>
    <t>2,5</t>
  </si>
  <si>
    <t>35</t>
  </si>
  <si>
    <t>81201</t>
  </si>
  <si>
    <t>trouba betonová hrdlová DN 400, dl. 2.5 m</t>
  </si>
  <si>
    <t>kus</t>
  </si>
  <si>
    <t>36</t>
  </si>
  <si>
    <t>899623151</t>
  </si>
  <si>
    <t>Obetonování potrubí nebo zdiva stok betonem prostým tř. C 16/20 otevřený výkop</t>
  </si>
  <si>
    <t>Obetonování potrubí nebo zdiva stok betonem prostým v otevřeném výkopu, beton tř. C 16/20</t>
  </si>
  <si>
    <t xml:space="preserve">Poznámka k souboru cen:
1. Obetonování zdiva stok ve štole se oceňuje cenami souboru cen 359 31-02 Výplň za rubem cihelného
    zdiva stok části A 03 tohoto katalogu.
</t>
  </si>
  <si>
    <t>452312121</t>
  </si>
  <si>
    <t>Sedlové lože z betonu prostého tř. C 8/10 otevřený výkop</t>
  </si>
  <si>
    <t>Podkladní a zajišťovací konstrukce z betonu prostého v otevřeném výkopu sedlové lože pod potrubí z betonu tř. C 8/10</t>
  </si>
  <si>
    <t xml:space="preserve">Poznámka k souboru cen:
1. Ceny -1121 až -1181 a -1192 lze použít i pro ochrannou vrstvu pod železobetonové konstrukce.
2. Ceny -2121 až -2181 a -2192 jsou určeny pro jakékoliv úkosy sedel.
</t>
  </si>
  <si>
    <t>38</t>
  </si>
  <si>
    <t>919735112</t>
  </si>
  <si>
    <t>Řezání stávajícího živičného krytu hl do 100 mm</t>
  </si>
  <si>
    <t>Řezání stávajícího živičného krytu nebo podkladu hloubky přes 50 do 100 mm</t>
  </si>
  <si>
    <t xml:space="preserve">Poznámka k souboru cen:
1. V cenách jsou započteny i náklady na spotřebu vody.
</t>
  </si>
  <si>
    <t>346</t>
  </si>
  <si>
    <t>39</t>
  </si>
  <si>
    <t>919121221.R1</t>
  </si>
  <si>
    <t>Ošetření styčné spáry trvale pružnou asfaltovou zálivkou</t>
  </si>
  <si>
    <t>40</t>
  </si>
  <si>
    <t>916131213</t>
  </si>
  <si>
    <t>Osazení silničního obrubníku betonového stojatého s boční opěrou do lože z betonu prostého</t>
  </si>
  <si>
    <t>Osazení silničního obrubníku betonového se zřízením lože, s vyplněním a zatřením spár cementovou maltou stojatého s boční opěrou z betonu prostého tř. C 12/15, do lože z betonu prostého téže značky</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</si>
  <si>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</si>
  <si>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299+46+8+6+12,3</t>
  </si>
  <si>
    <t>41</t>
  </si>
  <si>
    <t>91601</t>
  </si>
  <si>
    <t>betonová silniční obruba (120-150/250/1000) do betonového lože</t>
  </si>
  <si>
    <t>299*1,01</t>
  </si>
  <si>
    <t>42</t>
  </si>
  <si>
    <t>91602</t>
  </si>
  <si>
    <t>betonová silniční obruba nájezdová (150/150/1000) do betonového lože</t>
  </si>
  <si>
    <t>46*1,03</t>
  </si>
  <si>
    <t>43</t>
  </si>
  <si>
    <t>91603</t>
  </si>
  <si>
    <t>betonová silniční obruba přechodová levá (120-150/150-250/1000) do betonového lože</t>
  </si>
  <si>
    <t>8*1,03</t>
  </si>
  <si>
    <t>44</t>
  </si>
  <si>
    <t>91604</t>
  </si>
  <si>
    <t>betonová silniční obruba přechodová pravá (120-150/150-250/1000) do betonového lože</t>
  </si>
  <si>
    <t>6*1,03</t>
  </si>
  <si>
    <t>45</t>
  </si>
  <si>
    <t>91605</t>
  </si>
  <si>
    <t>betonová silniční obruba (100/250/1000) do betonového lože</t>
  </si>
  <si>
    <t>12,3*1,03</t>
  </si>
  <si>
    <t>46</t>
  </si>
  <si>
    <t>916331112</t>
  </si>
  <si>
    <t>Osazení zahradního obrubníku betonového do lože z betonu s boční opěrou</t>
  </si>
  <si>
    <t>Osazení zahradního obrubníku betonového s ložem tl. od 50 do 100 mm z betonu prostého tř. C 12/15 s boční opěrou z betonu prostého tř. C 12/15</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</si>
  <si>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</si>
  <si>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341</t>
  </si>
  <si>
    <t>47</t>
  </si>
  <si>
    <t>91606</t>
  </si>
  <si>
    <t>betonová parková obruba (50/200/1000) do betonového lože</t>
  </si>
  <si>
    <t>341*1,01</t>
  </si>
  <si>
    <t>48</t>
  </si>
  <si>
    <t>916991121</t>
  </si>
  <si>
    <t>Lože pod obrubníky, krajníky nebo obruby z dlažebních kostek z betonu prostého</t>
  </si>
  <si>
    <t>Lože pod obrubníky, krajníky nebo obruby z dlažebních kostek z betonu prostého tř. C 12/15</t>
  </si>
  <si>
    <t>371,3*0,3*0,2+341*0,2*0,1</t>
  </si>
  <si>
    <t>49</t>
  </si>
  <si>
    <t>914111111</t>
  </si>
  <si>
    <t>Montáž svislé dopravní značky do velikosti 1 m2 objímkami na sloupek nebo konzolu</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</si>
  <si>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</si>
  <si>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21 M Elektromontáže – silnoproud,
    b) upevněných na lanech, nebo speciálních konstrukcích nesoucích více značek, tyto se oceňují
        individuálně.
</t>
  </si>
  <si>
    <t>50</t>
  </si>
  <si>
    <t>X12</t>
  </si>
  <si>
    <t>demontáž stávající DZ (sloupku)</t>
  </si>
  <si>
    <t>51</t>
  </si>
  <si>
    <t>914511112</t>
  </si>
  <si>
    <t>Montáž sloupku dopravních značek délky do 3,5 m s betonovým základem a patkou</t>
  </si>
  <si>
    <t>Montáž sloupku dopravních značek délky do 3,5 m do hliníkové patky</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</si>
  <si>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</si>
  <si>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52</t>
  </si>
  <si>
    <t>91401</t>
  </si>
  <si>
    <t>DZ C9a</t>
  </si>
  <si>
    <t>53</t>
  </si>
  <si>
    <t>91402</t>
  </si>
  <si>
    <t>DZ C9b</t>
  </si>
  <si>
    <t>54</t>
  </si>
  <si>
    <t>91403</t>
  </si>
  <si>
    <t>DZ IP2</t>
  </si>
  <si>
    <t>55</t>
  </si>
  <si>
    <t>91404</t>
  </si>
  <si>
    <t>DZ A19</t>
  </si>
  <si>
    <t>56</t>
  </si>
  <si>
    <t>91405</t>
  </si>
  <si>
    <t>DZ E7b</t>
  </si>
  <si>
    <t>91406</t>
  </si>
  <si>
    <t>dopravní sloupek vč. příslušenství</t>
  </si>
  <si>
    <t>58</t>
  </si>
  <si>
    <t>915121112</t>
  </si>
  <si>
    <t>Vodorovné dopravní značení šířky 250 mm retroreflexní bílou barvou vodící čáry</t>
  </si>
  <si>
    <t>Vodorovné dopravní značení stříkané barvou vodící čára bílá šířky 250 mm retroreflexní</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</si>
  <si>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915 11 a 915 12 určuje v m a u cen 915 13 v m2 stříkané
    plochy bez mezer.
</t>
  </si>
  <si>
    <t>59</t>
  </si>
  <si>
    <t>915311112</t>
  </si>
  <si>
    <t>Předformátované vodorovné dopravní značení dopravní značky do 2 m2</t>
  </si>
  <si>
    <t>Vodorovné značení předformovaným termoplastem dopravní značky barevné velikosti do 2 m2</t>
  </si>
  <si>
    <t xml:space="preserve">Poznámka k souboru cen: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</si>
  <si>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V20</t>
  </si>
  <si>
    <t>60</t>
  </si>
  <si>
    <t>915611111</t>
  </si>
  <si>
    <t>Předznačení vodorovného liniového značení</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</si>
  <si>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</si>
  <si>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</si>
  <si>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61</t>
  </si>
  <si>
    <t>X19</t>
  </si>
  <si>
    <t>přesun lampy VO (mimo plochu stezky - cca o 1 m)</t>
  </si>
  <si>
    <t>62</t>
  </si>
  <si>
    <t>X25</t>
  </si>
  <si>
    <t>Montáž stojanu na kola</t>
  </si>
  <si>
    <t>63</t>
  </si>
  <si>
    <t>X26</t>
  </si>
  <si>
    <t>Stojan na kola uzamykatelný pro 4 kola</t>
  </si>
  <si>
    <t>64</t>
  </si>
  <si>
    <t>997211511</t>
  </si>
  <si>
    <t>Vodorovná doprava suti po suchu na vzdálenost do 1 km</t>
  </si>
  <si>
    <t>Vodorovná doprava suti nebo vybouraných hmot suti se složením a hrubým urovnáním, na vzdálenost do 1 km</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</si>
  <si>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</si>
  <si>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65</t>
  </si>
  <si>
    <t>997211519</t>
  </si>
  <si>
    <t>Příplatek ZKD 1 km u vodorovné dopravy suti</t>
  </si>
  <si>
    <t>Vodorovná doprava suti nebo vybouraných hmot suti se složením a hrubým urovnáním, na vzdálenost Příplatek k ceně za každý další i započatý 1 km přes 1 km</t>
  </si>
  <si>
    <t>168,526*19</t>
  </si>
  <si>
    <t>66</t>
  </si>
  <si>
    <t>997221845</t>
  </si>
  <si>
    <t>Poplatek za uložení odpadu z asfaltových povrchů na skládce (skládkovné)</t>
  </si>
  <si>
    <t>Poplatek za uložení stavebního odpadu na skládce (skládkovné) z asfaltových povrchů</t>
  </si>
  <si>
    <t xml:space="preserve">Poznámka k souboru cen:
1. Ceny uvedené v souboru cen lze po dohodě upravit.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</si>
  <si>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67</t>
  </si>
  <si>
    <t>997221855</t>
  </si>
  <si>
    <t>Poplatek za uložení odpadu z kameniva na skládce (skládkovné)</t>
  </si>
  <si>
    <t>Poplatek za uložení stavebního odpadu na skládce (skládkovné) z kameniva</t>
  </si>
  <si>
    <t>68</t>
  </si>
  <si>
    <t>998223011</t>
  </si>
  <si>
    <t>Přesun hmot pro pozemní komunikace s krytem dlážděným</t>
  </si>
  <si>
    <t>Přesun hmot pro pozemní komunikace s krytem dlážděným dopravní vzdálenost do 200 m jakékoliv délky objektu</t>
  </si>
  <si>
    <t>69</t>
  </si>
  <si>
    <t>07</t>
  </si>
  <si>
    <t>Zařízení staveniště</t>
  </si>
  <si>
    <t>%</t>
  </si>
  <si>
    <t>70</t>
  </si>
  <si>
    <t>DIO</t>
  </si>
  <si>
    <t>dopravně inženýrské opatření</t>
  </si>
  <si>
    <t>kpl</t>
  </si>
  <si>
    <t>71</t>
  </si>
  <si>
    <t>GEO</t>
  </si>
  <si>
    <t>Geodetické práce při výstavbě</t>
  </si>
  <si>
    <t>72</t>
  </si>
  <si>
    <t>113107224</t>
  </si>
  <si>
    <t>Odstranění podkladu pl přes 200 m2 z kameniva drceného tl 400 mm</t>
  </si>
  <si>
    <t>Odstranění podkladů nebo krytů s přemístěním hmot na skládku na vzdálenost do 20 m nebo s naložením na dopravní prostředek v ploše jednotlivě přes 200 m2 z kameniva hrubého drceného, o tl. vrstvy přes 300 do 400 mm</t>
  </si>
  <si>
    <t>246</t>
  </si>
  <si>
    <t>73</t>
  </si>
  <si>
    <t>"plocha 2206,3 m2, výška  0,2  m"</t>
  </si>
  <si>
    <t>2206,3*0,2</t>
  </si>
  <si>
    <t>74</t>
  </si>
  <si>
    <t>518,13</t>
  </si>
  <si>
    <t>75</t>
  </si>
  <si>
    <t>272,7</t>
  </si>
  <si>
    <t>76</t>
  </si>
  <si>
    <t>518,13-272,7</t>
  </si>
  <si>
    <t>77</t>
  </si>
  <si>
    <t>78</t>
  </si>
  <si>
    <t>79</t>
  </si>
  <si>
    <t>245,43*1,8</t>
  </si>
  <si>
    <t>80</t>
  </si>
  <si>
    <t>1126+237,5+274,5+3,5</t>
  </si>
  <si>
    <t>81</t>
  </si>
  <si>
    <t>112151118</t>
  </si>
  <si>
    <t>Směrové kácení stromů s rozřezáním a odvětvením D kmene do 900 mm</t>
  </si>
  <si>
    <t>Pokácení stromu směrové v celku s odřezáním kmene a s odvětvením průměru kmene přes 800 do 900 mm</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</si>
  <si>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t>
  </si>
  <si>
    <t>82</t>
  </si>
  <si>
    <t>112201118</t>
  </si>
  <si>
    <t>Odstranění pařezů D do 0,9 m v rovině a svahu 1:5 s odklizením do 20 m a zasypáním jámy</t>
  </si>
  <si>
    <t>Odstranění pařezu v rovině nebo na svahu do 1:5 o průměru pařezu na řezné ploše přes 800 do 900 mm</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</si>
  <si>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</si>
  <si>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83</t>
  </si>
  <si>
    <t>162301404</t>
  </si>
  <si>
    <t>Vodorovné přemístění větví stromů listnatých do 5 km D kmene do 900 mm</t>
  </si>
  <si>
    <t>Vodorovné přemístění větví, kmenů nebo pařezů s naložením, složením a dopravou do 5000 m větví stromů listnatých, průměru kmene přes 700 do 900 mm</t>
  </si>
  <si>
    <t xml:space="preserve">Poznámka k souboru cen:
1. Průměr kmene i pařezu se měří v místě řezu.
2. Měrná jednotka je 1 strom.
</t>
  </si>
  <si>
    <t>84</t>
  </si>
  <si>
    <t>162301414</t>
  </si>
  <si>
    <t>Vodorovné přemístění kmenů stromů listnatých do 5 km D kmene do 900 mm</t>
  </si>
  <si>
    <t>Vodorovné přemístění větví, kmenů nebo pařezů s naložením, složením a dopravou do 5000 m kmenů stromů listnatých, průměru přes 700 do 900 mm</t>
  </si>
  <si>
    <t>85</t>
  </si>
  <si>
    <t>162301424</t>
  </si>
  <si>
    <t>Vodorovné přemístění pařezů do 5 km D do 900 mm</t>
  </si>
  <si>
    <t>Vodorovné přemístění větví, kmenů nebo pařezů s naložením, složením a dopravou do 5000 m pařezů kmenů, průměru přes 700 do 900 mm</t>
  </si>
  <si>
    <t>86</t>
  </si>
  <si>
    <t>162301904</t>
  </si>
  <si>
    <t>Příplatek k vodorovnému přemístění větví stromů listnatých D kmene do 900 mm ZKD 5 km</t>
  </si>
  <si>
    <t>Vodorovné přemístění větví, kmenů nebo pařezů s naložením, složením a dopravou Příplatek k cenám za každých dalších i započatých 5000 m přes 5000 m větví stromů listnatých, průměru kmene přes 700 do 900 mm</t>
  </si>
  <si>
    <t>87</t>
  </si>
  <si>
    <t>162301914</t>
  </si>
  <si>
    <t>Příplatek k vodorovnému přemístění kmenů stromů listnatých D kmene do 900 mm ZKD 5 km</t>
  </si>
  <si>
    <t>Vodorovné přemístění větví, kmenů nebo pařezů s naložením, složením a dopravou Příplatek k cenám za každých dalších i započatých 5000 m přes 5000 m kmenů stromů listnatých, o průměru přes 700 do 900 mm</t>
  </si>
  <si>
    <t>88</t>
  </si>
  <si>
    <t>162301924</t>
  </si>
  <si>
    <t>Příplatek k vodorovnému přemístění pařezů D 900 mm ZKD 5 km</t>
  </si>
  <si>
    <t>Vodorovné přemístění větví, kmenů nebo pařezů s naložením, složením a dopravou Příplatek k cenám za každých dalších i započatých 5000 m přes 5000 m pařezů kmenů, průměru přes 700 do 900 mm</t>
  </si>
  <si>
    <t>89</t>
  </si>
  <si>
    <t>842,8</t>
  </si>
  <si>
    <t>90</t>
  </si>
  <si>
    <t>91</t>
  </si>
  <si>
    <t>92</t>
  </si>
  <si>
    <t>1126</t>
  </si>
  <si>
    <t>93</t>
  </si>
  <si>
    <t>94</t>
  </si>
  <si>
    <t>564921411</t>
  </si>
  <si>
    <t>Podklad z asfaltového recyklátu tl 60 mm</t>
  </si>
  <si>
    <t>Podklad nebo podsyp z asfaltového recyklátu s rozprostřením a zhutněním, po zhutnění tl. 60 mm</t>
  </si>
  <si>
    <t>95</t>
  </si>
  <si>
    <t>96</t>
  </si>
  <si>
    <t>577133111.V1</t>
  </si>
  <si>
    <t>asfaltový beton ACO 8CH - 40 mm</t>
  </si>
  <si>
    <t>97</t>
  </si>
  <si>
    <t>564851111.R2</t>
  </si>
  <si>
    <t>Podklad ze štěrkodrtě ŠDB tl 150 mm</t>
  </si>
  <si>
    <t>237,5</t>
  </si>
  <si>
    <t>98</t>
  </si>
  <si>
    <t>564851111.R1</t>
  </si>
  <si>
    <t>Podklad ze štěrkodrtě ŠDA tl 150 mm</t>
  </si>
  <si>
    <t>99</t>
  </si>
  <si>
    <t>564931412</t>
  </si>
  <si>
    <t>Podklad z asfaltového recyklátu tl 100 mm</t>
  </si>
  <si>
    <t>Podklad nebo podsyp z asfaltového recyklátu s rozprostřením a zhutněním, po zhutnění tl. 100 mm</t>
  </si>
  <si>
    <t>579103221.R1</t>
  </si>
  <si>
    <t>nátěr dvouvrstvový N DV</t>
  </si>
  <si>
    <t>101</t>
  </si>
  <si>
    <t>274,5</t>
  </si>
  <si>
    <t>102</t>
  </si>
  <si>
    <t>103</t>
  </si>
  <si>
    <t>104</t>
  </si>
  <si>
    <t>565135121.V1</t>
  </si>
  <si>
    <t>Asfaltový beton vrstva podkladní ACP 16+ (obalované kamenivo OKS) tl 50 mm š přes 3 m</t>
  </si>
  <si>
    <t>105</t>
  </si>
  <si>
    <t>106</t>
  </si>
  <si>
    <t>577134121</t>
  </si>
  <si>
    <t>Asfaltový beton vrstva obrusná ACO 11 (ABS) tř. I tl 40 mm š přes 3 m z nemodifikovaného asfaltu</t>
  </si>
  <si>
    <t>Asfaltový beton vrstva obrusná ACO 11 (ABS) s rozprostřením a se zhutněním z nemodifikovaného asfaltu v pruhu šířky přes 3 m tř. I, po zhutnění tl. 40 mm</t>
  </si>
  <si>
    <t>107</t>
  </si>
  <si>
    <t>3,5</t>
  </si>
  <si>
    <t>108</t>
  </si>
  <si>
    <t>1,7+0,9</t>
  </si>
  <si>
    <t>109</t>
  </si>
  <si>
    <t>1,7*1,03</t>
  </si>
  <si>
    <t>110</t>
  </si>
  <si>
    <t>0,9*1,03</t>
  </si>
  <si>
    <t>111</t>
  </si>
  <si>
    <t>812372121</t>
  </si>
  <si>
    <t>Montáž potrubí z trub TBP těsněných pryžovými kroužky otevřený výkop sklon do 20 % DN 300</t>
  </si>
  <si>
    <t>Montáž potrubí z trub betonových hrdlových v otevřeném výkopu ve sklonu do 20 % z trub SIOME-TBP a VIHY-TBP těsněných pryžovými kroužky DN 300</t>
  </si>
  <si>
    <t>112</t>
  </si>
  <si>
    <t>81202</t>
  </si>
  <si>
    <t>trouba betonová hrdlová DN 300, dl. 2.5 m</t>
  </si>
  <si>
    <t>113</t>
  </si>
  <si>
    <t>114</t>
  </si>
  <si>
    <t>115</t>
  </si>
  <si>
    <t>919411131.R1</t>
  </si>
  <si>
    <t>Čelo propustku z betonu prostého se zvýšenými nároky na prostředí pro propustek z trub DN 300 až 500 - betonové čelo propustku C25/30 - XF3 + výztuž, 2,52 m3</t>
  </si>
  <si>
    <t>116</t>
  </si>
  <si>
    <t>899331111.R1</t>
  </si>
  <si>
    <t>výšková úprava stávajících povrchových znaků IS (kanalizační šachty, poklopy, šoupata)</t>
  </si>
  <si>
    <t>117</t>
  </si>
  <si>
    <t>118</t>
  </si>
  <si>
    <t>119</t>
  </si>
  <si>
    <t>108+1+1+1+203</t>
  </si>
  <si>
    <t>120</t>
  </si>
  <si>
    <t>108*1,02</t>
  </si>
  <si>
    <t>121</t>
  </si>
  <si>
    <t>1*1,03</t>
  </si>
  <si>
    <t>122</t>
  </si>
  <si>
    <t>123</t>
  </si>
  <si>
    <t>124</t>
  </si>
  <si>
    <t>203*1,02</t>
  </si>
  <si>
    <t>125</t>
  </si>
  <si>
    <t>903</t>
  </si>
  <si>
    <t>126</t>
  </si>
  <si>
    <t>903*1,01</t>
  </si>
  <si>
    <t>127</t>
  </si>
  <si>
    <t>314*0,3*0,2+903*0,2*0,1</t>
  </si>
  <si>
    <t>128</t>
  </si>
  <si>
    <t>129</t>
  </si>
  <si>
    <t>130</t>
  </si>
  <si>
    <t>131</t>
  </si>
  <si>
    <t>91407</t>
  </si>
  <si>
    <t>DZ A5b</t>
  </si>
  <si>
    <t>132</t>
  </si>
  <si>
    <t>91408</t>
  </si>
  <si>
    <t>DZ B11</t>
  </si>
  <si>
    <t>133</t>
  </si>
  <si>
    <t>91409</t>
  </si>
  <si>
    <t>DZ E13</t>
  </si>
  <si>
    <t>134</t>
  </si>
  <si>
    <t>135</t>
  </si>
  <si>
    <t>136</t>
  </si>
  <si>
    <t>137</t>
  </si>
  <si>
    <t>138</t>
  </si>
  <si>
    <t>139</t>
  </si>
  <si>
    <t>137,76*19</t>
  </si>
  <si>
    <t>140</t>
  </si>
  <si>
    <t>141</t>
  </si>
  <si>
    <t>998225111</t>
  </si>
  <si>
    <t>Přesun hmot pro pozemní komunikace s krytem z kamene, monolitickým betonovým nebo živičným</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</si>
  <si>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</si>
  <si>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</si>
  <si>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142</t>
  </si>
  <si>
    <t>143</t>
  </si>
  <si>
    <t>144</t>
  </si>
  <si>
    <t>145</t>
  </si>
  <si>
    <t>113154233</t>
  </si>
  <si>
    <t>Frézování živičného krytu tl 50 mm pruh š 2 m pl do 1000 m2 bez překážek v trase</t>
  </si>
  <si>
    <t>Frézování živičného podkladu nebo krytu s naložením na dopravní prostředek plochy přes 500 do 1 000 m2 bez překážek v trase pruhu šířky přes 1 m do 2 m, tloušťky vrstvy 50 mm</t>
  </si>
  <si>
    <t>564,85</t>
  </si>
  <si>
    <t>146</t>
  </si>
  <si>
    <t>113107224.R1</t>
  </si>
  <si>
    <t>Odstranění podkladu pl přes 200 m2 z kameniva drceného tl 440 mm</t>
  </si>
  <si>
    <t>147</t>
  </si>
  <si>
    <t>545</t>
  </si>
  <si>
    <t>148</t>
  </si>
  <si>
    <t>564731111.V1</t>
  </si>
  <si>
    <t>Výsyp přírodním hrubým těženým kamenivem - tl. 100 mm</t>
  </si>
  <si>
    <t>39,7</t>
  </si>
  <si>
    <t>149</t>
  </si>
  <si>
    <t>564851113.R1</t>
  </si>
  <si>
    <t>Podklad ze štěrkodrtě ŠDB tl 170 mm</t>
  </si>
  <si>
    <t>150</t>
  </si>
  <si>
    <t>151</t>
  </si>
  <si>
    <t>152</t>
  </si>
  <si>
    <t>545*1,01</t>
  </si>
  <si>
    <t>153</t>
  </si>
  <si>
    <t>154</t>
  </si>
  <si>
    <t>155</t>
  </si>
  <si>
    <t>25+198,5</t>
  </si>
  <si>
    <t>156</t>
  </si>
  <si>
    <t>25*1,03</t>
  </si>
  <si>
    <t>157</t>
  </si>
  <si>
    <t>198,5*1,02</t>
  </si>
  <si>
    <t>158</t>
  </si>
  <si>
    <t>223,5*0,3*0,2</t>
  </si>
  <si>
    <t>159</t>
  </si>
  <si>
    <t>160</t>
  </si>
  <si>
    <t>161</t>
  </si>
  <si>
    <t>162</t>
  </si>
  <si>
    <t>163</t>
  </si>
  <si>
    <t>164</t>
  </si>
  <si>
    <t>165</t>
  </si>
  <si>
    <t>166</t>
  </si>
  <si>
    <t>416,859*19</t>
  </si>
  <si>
    <t>167</t>
  </si>
  <si>
    <t>168</t>
  </si>
  <si>
    <t>169</t>
  </si>
  <si>
    <t>170</t>
  </si>
  <si>
    <t>171</t>
  </si>
  <si>
    <t>172</t>
  </si>
  <si>
    <t>173</t>
  </si>
  <si>
    <t>113154233.V1</t>
  </si>
  <si>
    <t>Frézování živičného krytu tl 60 mm pruh š 2 m pl do 1000 m2 bez překážek v trase</t>
  </si>
  <si>
    <t>1144,9</t>
  </si>
  <si>
    <t>174</t>
  </si>
  <si>
    <t>175</t>
  </si>
  <si>
    <t>36,92</t>
  </si>
  <si>
    <t>176</t>
  </si>
  <si>
    <t>1060,9</t>
  </si>
  <si>
    <t>177</t>
  </si>
  <si>
    <t>159,04</t>
  </si>
  <si>
    <t>178</t>
  </si>
  <si>
    <t>179</t>
  </si>
  <si>
    <t>180</t>
  </si>
  <si>
    <t>181</t>
  </si>
  <si>
    <t>974,5</t>
  </si>
  <si>
    <t>182</t>
  </si>
  <si>
    <t>183</t>
  </si>
  <si>
    <t>565135121.R1</t>
  </si>
  <si>
    <t>Asfaltový beton vrstva podkladní ACP 16 + (obalované kamenivo OKS) tl 50 mm š přes 3 m</t>
  </si>
  <si>
    <t>184</t>
  </si>
  <si>
    <t>185</t>
  </si>
  <si>
    <t>186</t>
  </si>
  <si>
    <t>19,4</t>
  </si>
  <si>
    <t>187</t>
  </si>
  <si>
    <t>188</t>
  </si>
  <si>
    <t>568</t>
  </si>
  <si>
    <t>189</t>
  </si>
  <si>
    <t>568*1,01</t>
  </si>
  <si>
    <t>190</t>
  </si>
  <si>
    <t>568*0,3*0,2</t>
  </si>
  <si>
    <t>191</t>
  </si>
  <si>
    <t>192</t>
  </si>
  <si>
    <t>193</t>
  </si>
  <si>
    <t>194</t>
  </si>
  <si>
    <t>195</t>
  </si>
  <si>
    <t>196</t>
  </si>
  <si>
    <t>197</t>
  </si>
  <si>
    <t>914431112</t>
  </si>
  <si>
    <t>Montáž dopravního zrcadla o velikosti do 1m2 na sloupek nebo konzolu</t>
  </si>
  <si>
    <t>Montáž dopravního zrcadla na sloupky nebo konzoly velikosti do 1 m2</t>
  </si>
  <si>
    <t xml:space="preserve">Poznámka k souboru cen:
1. V ceně jsou započteny i náklady na montáž zrcadla včetně upevňovacího materiálu na předem
    připravenou nosnou konstrukci.
2. V ceně nejsou započteny náklady na:
    a) dodání zrcadla, tyto se oceňují ve specifikaci,
    b) na montáž a dodávku sloupků nebo konzol, tyto se oceňují cenami souboru cen 914 51 Montáž
        sloupku a 914 53 Montáž konzol a nástavců,
    c) ochranné nátěry sloupku, zrcadlové části a zrcadla, tyto se oceňují příslušnými cenami
        katalogu 800-783 Nátěry.
</t>
  </si>
  <si>
    <t>198</t>
  </si>
  <si>
    <t>9144301</t>
  </si>
  <si>
    <t>Dopravní zrcadlo</t>
  </si>
  <si>
    <t>199</t>
  </si>
  <si>
    <t>200</t>
  </si>
  <si>
    <t>810,589*19</t>
  </si>
  <si>
    <t>201</t>
  </si>
  <si>
    <t>202</t>
  </si>
  <si>
    <t>203</t>
  </si>
  <si>
    <t>204</t>
  </si>
  <si>
    <t>205</t>
  </si>
  <si>
    <t>206</t>
  </si>
  <si>
    <t>207</t>
  </si>
  <si>
    <t>208</t>
  </si>
  <si>
    <t>209</t>
  </si>
  <si>
    <t>210</t>
  </si>
  <si>
    <t>25,81</t>
  </si>
  <si>
    <t>211</t>
  </si>
  <si>
    <t>212</t>
  </si>
  <si>
    <t>213</t>
  </si>
  <si>
    <t>214</t>
  </si>
  <si>
    <t>25,81*1,8</t>
  </si>
  <si>
    <t>215</t>
  </si>
  <si>
    <t>33,6+54,9+19</t>
  </si>
  <si>
    <t>216</t>
  </si>
  <si>
    <t>217</t>
  </si>
  <si>
    <t>218</t>
  </si>
  <si>
    <t>219</t>
  </si>
  <si>
    <t>33,6</t>
  </si>
  <si>
    <t>220</t>
  </si>
  <si>
    <t>32,5+1,1</t>
  </si>
  <si>
    <t>221</t>
  </si>
  <si>
    <t>32,5*1,03</t>
  </si>
  <si>
    <t>222</t>
  </si>
  <si>
    <t>1,1*1,03</t>
  </si>
  <si>
    <t>223</t>
  </si>
  <si>
    <t>54,9</t>
  </si>
  <si>
    <t>224</t>
  </si>
  <si>
    <t>50,3+4,6</t>
  </si>
  <si>
    <t>225</t>
  </si>
  <si>
    <t>50,3*1,03</t>
  </si>
  <si>
    <t>226</t>
  </si>
  <si>
    <t>4,6*1,03</t>
  </si>
  <si>
    <t>227</t>
  </si>
  <si>
    <t>228</t>
  </si>
  <si>
    <t>229</t>
  </si>
  <si>
    <t>230</t>
  </si>
  <si>
    <t>231</t>
  </si>
  <si>
    <t>232</t>
  </si>
  <si>
    <t>233</t>
  </si>
  <si>
    <t>X24</t>
  </si>
  <si>
    <t>přesun uliční vpusti</t>
  </si>
  <si>
    <t>234</t>
  </si>
  <si>
    <t>961055111.V1</t>
  </si>
  <si>
    <t>vybourání betonové rampy</t>
  </si>
  <si>
    <t>235</t>
  </si>
  <si>
    <t>37,3</t>
  </si>
  <si>
    <t>236</t>
  </si>
  <si>
    <t>237</t>
  </si>
  <si>
    <t>23+9,7+1+1+22</t>
  </si>
  <si>
    <t>238</t>
  </si>
  <si>
    <t>23*1,03</t>
  </si>
  <si>
    <t>239</t>
  </si>
  <si>
    <t>9,7*1,03</t>
  </si>
  <si>
    <t>240</t>
  </si>
  <si>
    <t>241</t>
  </si>
  <si>
    <t>242</t>
  </si>
  <si>
    <t>22*1,03</t>
  </si>
  <si>
    <t>243</t>
  </si>
  <si>
    <t>13,9</t>
  </si>
  <si>
    <t>244</t>
  </si>
  <si>
    <t>13,9*1,03</t>
  </si>
  <si>
    <t>245</t>
  </si>
  <si>
    <t>56,7*0,3*0,2+13,9*0,2*0,1</t>
  </si>
  <si>
    <t>247</t>
  </si>
  <si>
    <t>16,469*19</t>
  </si>
  <si>
    <t>248</t>
  </si>
  <si>
    <t>249</t>
  </si>
  <si>
    <t>250</t>
  </si>
  <si>
    <t>997221825</t>
  </si>
  <si>
    <t>Poplatek za uložení železobetonového odpadu na skládce (skládkovné)</t>
  </si>
  <si>
    <t>Poplatek za uložení stavebního odpadu na skládce (skládkovné) železobetonového</t>
  </si>
  <si>
    <t>251</t>
  </si>
  <si>
    <t>252</t>
  </si>
  <si>
    <t>253</t>
  </si>
  <si>
    <t>254</t>
  </si>
  <si>
    <t xml:space="preserve">Cena obvyklá - přepočet poměru vzhledem k tlouštce krytu </t>
  </si>
  <si>
    <t xml:space="preserve">cena obyvklá dle ceníků včetně obsluhy a dopravy materiálu </t>
  </si>
  <si>
    <t xml:space="preserve">Cena obvyklá pro certifikované ošetření spáry </t>
  </si>
  <si>
    <t xml:space="preserve">odhad ceny za demontáž a likvidaci sloupku </t>
  </si>
  <si>
    <t xml:space="preserve">cena obyvklá dle ceníků včetně obsluhy a dopravy materiálu včetně uchytů, patky, a víčka </t>
  </si>
  <si>
    <t xml:space="preserve">odhad ceny za demontáž a následnou montáž sloupu VO </t>
  </si>
  <si>
    <t xml:space="preserve">odhad ceny </t>
  </si>
  <si>
    <t xml:space="preserve">Zařízení staveniště - kompletní vybavení montáž, demontáž, provoz </t>
  </si>
  <si>
    <t>Dopravní značení na staveništi a v zájmovém území stavby - cena odhadnuta na základě přílohy "Zásdy organizace výstavby"</t>
  </si>
  <si>
    <t>Průzkumné, geodetické a projektové práce před výstavbou, v průběhu výstavby a po výstavbě (cena dle poskytovatelů služeb)</t>
  </si>
  <si>
    <t xml:space="preserve">Odhad ceny - kompletní demontáž stávající uliční vpusti vč. zásypu a montáž na nové místo vč. zemních prací  </t>
  </si>
  <si>
    <t xml:space="preserve">Poznámka: </t>
  </si>
  <si>
    <t>výdaje, žlutě označená pole jsou vedlejší výdaje.</t>
  </si>
  <si>
    <t>Cenová soustava uvedena u jednotlivých položek, tam, kde je relevantní se jedná o URS 2016 - I. Červeně označená pole jsou neuznatelné</t>
  </si>
  <si>
    <t>Neuznatelný výdaj</t>
  </si>
  <si>
    <t>Vedlejší výdaj</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</si>
</sst>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66">
    <font>
      <sz val="8"/>
      <name val="Trebuchet MS"/>
      <family val="0"/>
    </font>
    <font>
      <sz val="8"/>
      <color indexed="43"/>
      <name val="Trebuchet MS"/>
      <family val="0"/>
    </font>
    <font>
      <sz val="10"/>
      <color indexed="16"/>
      <name val="Trebuchet MS"/>
      <family val="0"/>
    </font>
    <font>
      <sz val="8"/>
      <color indexed="48"/>
      <name val="Trebuchet MS"/>
      <family val="0"/>
    </font>
    <font>
      <b/>
      <sz val="16"/>
      <name val="Trebuchet MS"/>
      <family val="0"/>
    </font>
    <font>
      <b/>
      <sz val="12"/>
      <color indexed="55"/>
      <name val="Trebuchet MS"/>
      <family val="0"/>
    </font>
    <font>
      <b/>
      <sz val="8"/>
      <color indexed="55"/>
      <name val="Trebuchet MS"/>
      <family val="0"/>
    </font>
    <font>
      <b/>
      <sz val="12"/>
      <name val="Trebuchet MS"/>
      <family val="0"/>
    </font>
    <font>
      <sz val="9"/>
      <color indexed="55"/>
      <name val="Trebuchet MS"/>
      <family val="0"/>
    </font>
    <font>
      <sz val="9"/>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color indexed="56"/>
      <name val="Trebuchet MS"/>
      <family val="0"/>
    </font>
    <font>
      <sz val="8"/>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7"/>
      <name val="Trebuchet MS"/>
      <family val="0"/>
    </font>
    <font>
      <i/>
      <sz val="7"/>
      <color indexed="55"/>
      <name val="Trebuchet MS"/>
      <family val="0"/>
    </font>
    <font>
      <sz val="8"/>
      <color indexed="20"/>
      <name val="Trebuchet MS"/>
      <family val="0"/>
    </font>
    <font>
      <sz val="8"/>
      <color indexed="63"/>
      <name val="Trebuchet MS"/>
      <family val="0"/>
    </font>
    <font>
      <sz val="8"/>
      <color indexed="10"/>
      <name val="Trebuchet MS"/>
      <family val="0"/>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0000"/>
        <bgColor indexed="64"/>
      </patternFill>
    </fill>
    <fill>
      <patternFill patternType="solid">
        <fgColor rgb="FFFFFF00"/>
        <bgColor indexed="64"/>
      </patternFill>
    </fill>
  </fills>
  <borders count="3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style="hair">
        <color indexed="55"/>
      </left>
      <right/>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hair">
        <color indexed="55"/>
      </left>
      <right style="hair">
        <color indexed="55"/>
      </right>
      <top style="hair">
        <color indexed="55"/>
      </top>
      <bottom style="hair">
        <color indexed="55"/>
      </bottom>
    </border>
    <border>
      <left>
        <color indexed="63"/>
      </left>
      <right style="thin">
        <color indexed="8"/>
      </right>
      <top style="hair">
        <color indexed="55"/>
      </top>
      <bottom>
        <color indexed="63"/>
      </bottom>
    </border>
  </borders>
  <cellStyleXfs count="61">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58" fillId="0" borderId="7" applyNumberFormat="0" applyFill="0" applyAlignment="0" applyProtection="0"/>
    <xf numFmtId="0" fontId="59" fillId="23" borderId="0" applyNumberFormat="0" applyBorder="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8" applyNumberFormat="0" applyAlignment="0" applyProtection="0"/>
    <xf numFmtId="0" fontId="63" fillId="26" borderId="8" applyNumberFormat="0" applyAlignment="0" applyProtection="0"/>
    <xf numFmtId="0" fontId="64" fillId="26" borderId="9" applyNumberFormat="0" applyAlignment="0" applyProtection="0"/>
    <xf numFmtId="0" fontId="65"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206">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2" fillId="33" borderId="0" xfId="0" applyFont="1" applyFill="1" applyAlignment="1">
      <alignment horizontal="left" vertical="center"/>
    </xf>
    <xf numFmtId="0" fontId="0" fillId="0" borderId="0" xfId="0" applyFont="1" applyAlignment="1">
      <alignment horizontal="left" vertical="center"/>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9" fillId="34" borderId="0" xfId="0" applyFont="1" applyFill="1" applyAlignment="1">
      <alignment horizontal="left" vertical="center"/>
    </xf>
    <xf numFmtId="49" fontId="9" fillId="34" borderId="0" xfId="0" applyNumberFormat="1" applyFont="1" applyFill="1" applyAlignment="1">
      <alignment horizontal="left" vertical="top"/>
    </xf>
    <xf numFmtId="0" fontId="0" fillId="0" borderId="15" xfId="0" applyBorder="1" applyAlignment="1">
      <alignment horizontal="left" vertical="top"/>
    </xf>
    <xf numFmtId="0" fontId="0" fillId="0" borderId="13" xfId="0" applyBorder="1" applyAlignment="1">
      <alignment horizontal="left" vertical="center"/>
    </xf>
    <xf numFmtId="0" fontId="10" fillId="0" borderId="16" xfId="0" applyFont="1"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11" fillId="0" borderId="13" xfId="0" applyFont="1" applyBorder="1" applyAlignment="1">
      <alignment horizontal="left" vertical="center"/>
    </xf>
    <xf numFmtId="0" fontId="11" fillId="0" borderId="0" xfId="0" applyFont="1" applyAlignment="1">
      <alignment horizontal="left" vertical="center"/>
    </xf>
    <xf numFmtId="165" fontId="11" fillId="0" borderId="0" xfId="0" applyNumberFormat="1" applyFont="1" applyAlignment="1">
      <alignment horizontal="right" vertical="center"/>
    </xf>
    <xf numFmtId="0" fontId="11" fillId="0" borderId="0" xfId="0" applyFont="1" applyAlignment="1">
      <alignment horizontal="center" vertical="center"/>
    </xf>
    <xf numFmtId="0" fontId="11" fillId="0" borderId="14" xfId="0" applyFont="1" applyBorder="1" applyAlignment="1">
      <alignment horizontal="left" vertical="center"/>
    </xf>
    <xf numFmtId="0" fontId="0" fillId="35" borderId="0" xfId="0" applyFill="1" applyAlignment="1">
      <alignment horizontal="left" vertical="center"/>
    </xf>
    <xf numFmtId="0" fontId="7" fillId="35" borderId="17" xfId="0" applyFont="1" applyFill="1" applyBorder="1" applyAlignment="1">
      <alignment horizontal="left" vertical="center"/>
    </xf>
    <xf numFmtId="0" fontId="0" fillId="35" borderId="18" xfId="0" applyFill="1" applyBorder="1" applyAlignment="1">
      <alignment horizontal="left" vertical="center"/>
    </xf>
    <xf numFmtId="0" fontId="7" fillId="35" borderId="18" xfId="0" applyFont="1" applyFill="1" applyBorder="1" applyAlignment="1">
      <alignment horizontal="center" vertical="center"/>
    </xf>
    <xf numFmtId="0" fontId="0" fillId="35" borderId="14" xfId="0" applyFill="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7" fillId="0" borderId="13" xfId="0" applyFont="1" applyBorder="1" applyAlignment="1">
      <alignment horizontal="left" vertical="center"/>
    </xf>
    <xf numFmtId="0" fontId="12" fillId="0" borderId="0" xfId="0" applyFont="1" applyAlignment="1">
      <alignment horizontal="left" vertical="center"/>
    </xf>
    <xf numFmtId="166" fontId="9" fillId="0" borderId="0" xfId="0" applyNumberFormat="1" applyFont="1" applyAlignment="1">
      <alignment horizontal="left" vertical="top"/>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9" fillId="35" borderId="26" xfId="0" applyFont="1" applyFill="1" applyBorder="1" applyAlignment="1">
      <alignment horizontal="center"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0" fillId="0" borderId="0" xfId="0" applyAlignment="1">
      <alignment horizontal="left" vertical="center"/>
    </xf>
    <xf numFmtId="0" fontId="0" fillId="0" borderId="30" xfId="0" applyBorder="1" applyAlignment="1">
      <alignment horizontal="left" vertical="center"/>
    </xf>
    <xf numFmtId="0" fontId="14" fillId="0" borderId="0" xfId="0" applyFont="1" applyAlignment="1">
      <alignment horizontal="left" vertical="center"/>
    </xf>
    <xf numFmtId="0" fontId="7" fillId="0" borderId="0" xfId="0" applyFont="1" applyAlignment="1">
      <alignment horizontal="center" vertical="center"/>
    </xf>
    <xf numFmtId="164" fontId="13" fillId="0" borderId="24" xfId="0" applyNumberFormat="1" applyFont="1" applyBorder="1" applyAlignment="1">
      <alignment horizontal="right" vertical="center"/>
    </xf>
    <xf numFmtId="164" fontId="13" fillId="0" borderId="0" xfId="0" applyNumberFormat="1" applyFont="1" applyAlignment="1">
      <alignment horizontal="right" vertical="center"/>
    </xf>
    <xf numFmtId="167" fontId="13" fillId="0" borderId="0" xfId="0" applyNumberFormat="1" applyFont="1" applyAlignment="1">
      <alignment horizontal="right" vertical="center"/>
    </xf>
    <xf numFmtId="164" fontId="13" fillId="0" borderId="25" xfId="0" applyNumberFormat="1" applyFont="1" applyBorder="1" applyAlignment="1">
      <alignment horizontal="right" vertical="center"/>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lignment horizontal="left" vertical="center"/>
    </xf>
    <xf numFmtId="0" fontId="17" fillId="0" borderId="0" xfId="0" applyFont="1" applyAlignment="1">
      <alignment horizontal="left" vertical="center"/>
    </xf>
    <xf numFmtId="0" fontId="19" fillId="0" borderId="0" xfId="0" applyFont="1" applyAlignment="1">
      <alignment horizontal="center" vertical="center"/>
    </xf>
    <xf numFmtId="164" fontId="20" fillId="0" borderId="31" xfId="0" applyNumberFormat="1" applyFont="1" applyBorder="1" applyAlignment="1">
      <alignment horizontal="right" vertical="center"/>
    </xf>
    <xf numFmtId="164" fontId="20" fillId="0" borderId="32" xfId="0" applyNumberFormat="1" applyFont="1" applyBorder="1" applyAlignment="1">
      <alignment horizontal="right" vertical="center"/>
    </xf>
    <xf numFmtId="167" fontId="20" fillId="0" borderId="32" xfId="0" applyNumberFormat="1" applyFont="1" applyBorder="1" applyAlignment="1">
      <alignment horizontal="right" vertical="center"/>
    </xf>
    <xf numFmtId="164" fontId="20" fillId="0" borderId="33" xfId="0" applyNumberFormat="1" applyFont="1" applyBorder="1" applyAlignment="1">
      <alignment horizontal="right" vertical="center"/>
    </xf>
    <xf numFmtId="0" fontId="0" fillId="0" borderId="0" xfId="0" applyFont="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10" fillId="0" borderId="0" xfId="0" applyFont="1" applyAlignment="1">
      <alignment horizontal="left" vertical="center"/>
    </xf>
    <xf numFmtId="0" fontId="11" fillId="0" borderId="0" xfId="0" applyFont="1" applyAlignment="1">
      <alignment horizontal="right" vertical="center"/>
    </xf>
    <xf numFmtId="0" fontId="7" fillId="35" borderId="18" xfId="0" applyFont="1" applyFill="1" applyBorder="1" applyAlignment="1">
      <alignment horizontal="right" vertical="center"/>
    </xf>
    <xf numFmtId="0" fontId="0" fillId="0" borderId="12" xfId="0" applyBorder="1" applyAlignment="1">
      <alignment horizontal="left" vertical="center"/>
    </xf>
    <xf numFmtId="0" fontId="21" fillId="0" borderId="13" xfId="0" applyFont="1" applyBorder="1" applyAlignment="1">
      <alignment horizontal="left" vertical="center"/>
    </xf>
    <xf numFmtId="0" fontId="21" fillId="0" borderId="0" xfId="0" applyFont="1" applyAlignment="1">
      <alignment horizontal="left" vertical="center"/>
    </xf>
    <xf numFmtId="0" fontId="21" fillId="0" borderId="14" xfId="0" applyFont="1" applyBorder="1" applyAlignment="1">
      <alignment horizontal="left" vertical="center"/>
    </xf>
    <xf numFmtId="0" fontId="23" fillId="0" borderId="0" xfId="0" applyFont="1" applyAlignment="1">
      <alignment horizontal="left" vertical="center"/>
    </xf>
    <xf numFmtId="0" fontId="24" fillId="0" borderId="13" xfId="0" applyFont="1" applyBorder="1" applyAlignment="1">
      <alignment horizontal="left" vertical="center"/>
    </xf>
    <xf numFmtId="0" fontId="24" fillId="0" borderId="0" xfId="0" applyFont="1" applyAlignment="1">
      <alignment horizontal="left" vertical="center"/>
    </xf>
    <xf numFmtId="0" fontId="24" fillId="0" borderId="14" xfId="0" applyFont="1" applyBorder="1" applyAlignment="1">
      <alignment horizontal="left" vertical="center"/>
    </xf>
    <xf numFmtId="0" fontId="0" fillId="0" borderId="0" xfId="0" applyFont="1" applyAlignment="1">
      <alignment horizontal="center" vertical="center" wrapText="1"/>
    </xf>
    <xf numFmtId="0" fontId="0" fillId="0" borderId="13" xfId="0" applyBorder="1" applyAlignment="1">
      <alignment horizontal="center" vertical="center" wrapText="1"/>
    </xf>
    <xf numFmtId="0" fontId="9" fillId="35" borderId="27" xfId="0" applyFont="1" applyFill="1" applyBorder="1" applyAlignment="1">
      <alignment horizontal="center" vertical="center" wrapText="1"/>
    </xf>
    <xf numFmtId="0" fontId="9" fillId="35" borderId="28" xfId="0" applyFont="1" applyFill="1" applyBorder="1" applyAlignment="1">
      <alignment horizontal="center" vertical="center" wrapText="1"/>
    </xf>
    <xf numFmtId="0" fontId="9" fillId="35" borderId="29" xfId="0" applyFont="1" applyFill="1" applyBorder="1" applyAlignment="1">
      <alignment horizontal="center" vertical="center" wrapText="1"/>
    </xf>
    <xf numFmtId="167" fontId="25" fillId="0" borderId="22" xfId="0" applyNumberFormat="1" applyFont="1" applyBorder="1" applyAlignment="1">
      <alignment horizontal="right"/>
    </xf>
    <xf numFmtId="167" fontId="25" fillId="0" borderId="23" xfId="0" applyNumberFormat="1" applyFont="1" applyBorder="1" applyAlignment="1">
      <alignment horizontal="right"/>
    </xf>
    <xf numFmtId="164" fontId="26" fillId="0" borderId="0" xfId="0" applyNumberFormat="1" applyFont="1" applyAlignment="1">
      <alignment horizontal="right" vertical="center"/>
    </xf>
    <xf numFmtId="0" fontId="0" fillId="0" borderId="0" xfId="0" applyFont="1" applyAlignment="1">
      <alignment horizontal="left"/>
    </xf>
    <xf numFmtId="0" fontId="22" fillId="0" borderId="13" xfId="0" applyFont="1" applyBorder="1" applyAlignment="1">
      <alignment horizontal="left"/>
    </xf>
    <xf numFmtId="0" fontId="21" fillId="0" borderId="0" xfId="0" applyFont="1" applyAlignment="1">
      <alignment horizontal="left"/>
    </xf>
    <xf numFmtId="0" fontId="22" fillId="0" borderId="0" xfId="0" applyFont="1" applyAlignment="1">
      <alignment horizontal="left"/>
    </xf>
    <xf numFmtId="0" fontId="22" fillId="0" borderId="24" xfId="0" applyFont="1" applyBorder="1" applyAlignment="1">
      <alignment horizontal="left"/>
    </xf>
    <xf numFmtId="167" fontId="22" fillId="0" borderId="0" xfId="0" applyNumberFormat="1" applyFont="1" applyAlignment="1">
      <alignment horizontal="right"/>
    </xf>
    <xf numFmtId="167" fontId="22" fillId="0" borderId="25" xfId="0" applyNumberFormat="1" applyFont="1" applyBorder="1" applyAlignment="1">
      <alignment horizontal="right"/>
    </xf>
    <xf numFmtId="164" fontId="22" fillId="0" borderId="0" xfId="0" applyNumberFormat="1" applyFont="1" applyAlignment="1">
      <alignment horizontal="right" vertical="center"/>
    </xf>
    <xf numFmtId="0" fontId="24" fillId="0" borderId="0" xfId="0" applyFont="1" applyAlignment="1">
      <alignment horizontal="left"/>
    </xf>
    <xf numFmtId="0" fontId="0" fillId="0" borderId="34" xfId="0" applyFont="1" applyBorder="1" applyAlignment="1">
      <alignment horizontal="center" vertical="center"/>
    </xf>
    <xf numFmtId="49" fontId="0" fillId="0" borderId="34" xfId="0" applyNumberFormat="1" applyFont="1" applyBorder="1" applyAlignment="1">
      <alignment horizontal="left" vertical="center" wrapText="1"/>
    </xf>
    <xf numFmtId="0" fontId="0" fillId="0" borderId="34" xfId="0" applyFont="1" applyBorder="1" applyAlignment="1">
      <alignment horizontal="left" vertical="center" wrapText="1"/>
    </xf>
    <xf numFmtId="0" fontId="0" fillId="0" borderId="34" xfId="0" applyFont="1" applyBorder="1" applyAlignment="1">
      <alignment horizontal="center" vertical="center" wrapText="1"/>
    </xf>
    <xf numFmtId="168" fontId="0" fillId="0" borderId="34" xfId="0" applyNumberFormat="1" applyFont="1" applyBorder="1" applyAlignment="1">
      <alignment horizontal="right" vertical="center"/>
    </xf>
    <xf numFmtId="0" fontId="11" fillId="34" borderId="34" xfId="0" applyFont="1" applyFill="1" applyBorder="1" applyAlignment="1">
      <alignment horizontal="left" vertical="center" wrapText="1"/>
    </xf>
    <xf numFmtId="0" fontId="11" fillId="0" borderId="0" xfId="0" applyFont="1" applyAlignment="1">
      <alignment horizontal="center" vertical="center" wrapText="1"/>
    </xf>
    <xf numFmtId="167" fontId="11" fillId="0" borderId="0" xfId="0" applyNumberFormat="1" applyFont="1" applyAlignment="1">
      <alignment horizontal="right" vertical="center"/>
    </xf>
    <xf numFmtId="167" fontId="11" fillId="0" borderId="25" xfId="0" applyNumberFormat="1" applyFont="1" applyBorder="1" applyAlignment="1">
      <alignment horizontal="right" vertical="center"/>
    </xf>
    <xf numFmtId="164" fontId="0" fillId="0" borderId="0" xfId="0" applyNumberFormat="1" applyFont="1" applyAlignment="1">
      <alignment horizontal="right" vertical="center"/>
    </xf>
    <xf numFmtId="0" fontId="29" fillId="0" borderId="13" xfId="0" applyFont="1" applyBorder="1" applyAlignment="1">
      <alignment horizontal="left" vertical="center"/>
    </xf>
    <xf numFmtId="0" fontId="29" fillId="0" borderId="0" xfId="0" applyFont="1" applyAlignment="1">
      <alignment horizontal="left" vertical="center"/>
    </xf>
    <xf numFmtId="0" fontId="29" fillId="0" borderId="24" xfId="0" applyFont="1" applyBorder="1" applyAlignment="1">
      <alignment horizontal="left" vertical="center"/>
    </xf>
    <xf numFmtId="0" fontId="29" fillId="0" borderId="25" xfId="0" applyFont="1" applyBorder="1" applyAlignment="1">
      <alignment horizontal="left" vertical="center"/>
    </xf>
    <xf numFmtId="0" fontId="30" fillId="0" borderId="13" xfId="0" applyFont="1" applyBorder="1" applyAlignment="1">
      <alignment horizontal="left" vertical="center"/>
    </xf>
    <xf numFmtId="0" fontId="30" fillId="0" borderId="0" xfId="0" applyFont="1" applyAlignment="1">
      <alignment horizontal="left" vertical="center"/>
    </xf>
    <xf numFmtId="168" fontId="30" fillId="0" borderId="0" xfId="0" applyNumberFormat="1" applyFont="1" applyAlignment="1">
      <alignment horizontal="right" vertical="center"/>
    </xf>
    <xf numFmtId="0" fontId="30" fillId="0" borderId="24" xfId="0" applyFont="1" applyBorder="1" applyAlignment="1">
      <alignment horizontal="left" vertical="center"/>
    </xf>
    <xf numFmtId="0" fontId="30" fillId="0" borderId="25" xfId="0" applyFont="1" applyBorder="1" applyAlignment="1">
      <alignment horizontal="left" vertical="center"/>
    </xf>
    <xf numFmtId="0" fontId="31" fillId="0" borderId="13" xfId="0" applyFont="1" applyBorder="1" applyAlignment="1">
      <alignment horizontal="left" vertical="center"/>
    </xf>
    <xf numFmtId="0" fontId="31" fillId="0" borderId="0" xfId="0" applyFont="1" applyAlignment="1">
      <alignment horizontal="left" vertical="center"/>
    </xf>
    <xf numFmtId="168" fontId="31" fillId="0" borderId="0" xfId="0" applyNumberFormat="1" applyFont="1" applyAlignment="1">
      <alignment horizontal="right" vertical="center"/>
    </xf>
    <xf numFmtId="0" fontId="31" fillId="0" borderId="24" xfId="0" applyFont="1" applyBorder="1" applyAlignment="1">
      <alignment horizontal="left" vertical="center"/>
    </xf>
    <xf numFmtId="0" fontId="31" fillId="0" borderId="25" xfId="0" applyFont="1"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27" fillId="0" borderId="0" xfId="0" applyFont="1" applyAlignment="1">
      <alignment horizontal="left" vertical="center" wrapText="1"/>
    </xf>
    <xf numFmtId="0" fontId="0" fillId="36" borderId="34" xfId="0" applyFont="1" applyFill="1" applyBorder="1" applyAlignment="1">
      <alignment horizontal="center" vertical="center" wrapText="1"/>
    </xf>
    <xf numFmtId="168" fontId="0" fillId="36" borderId="34" xfId="0" applyNumberFormat="1" applyFont="1" applyFill="1" applyBorder="1" applyAlignment="1">
      <alignment horizontal="right" vertical="center"/>
    </xf>
    <xf numFmtId="0" fontId="0" fillId="37" borderId="34" xfId="0" applyFont="1" applyFill="1" applyBorder="1" applyAlignment="1">
      <alignment horizontal="center" vertical="center" wrapText="1"/>
    </xf>
    <xf numFmtId="168" fontId="0" fillId="37" borderId="34" xfId="0" applyNumberFormat="1" applyFont="1" applyFill="1" applyBorder="1" applyAlignment="1">
      <alignment horizontal="right" vertical="center"/>
    </xf>
    <xf numFmtId="0" fontId="0" fillId="0" borderId="0" xfId="0" applyBorder="1" applyAlignment="1">
      <alignment horizontal="left" vertical="center"/>
    </xf>
    <xf numFmtId="0" fontId="27"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35" borderId="0" xfId="0" applyFont="1" applyFill="1" applyAlignment="1">
      <alignment horizontal="center" vertical="center"/>
    </xf>
    <xf numFmtId="0" fontId="0" fillId="0" borderId="0" xfId="0" applyFont="1" applyAlignment="1">
      <alignment horizontal="left" vertical="top"/>
    </xf>
    <xf numFmtId="0" fontId="9" fillId="35" borderId="17" xfId="0" applyFont="1" applyFill="1" applyBorder="1" applyAlignment="1">
      <alignment horizontal="center" vertical="center"/>
    </xf>
    <xf numFmtId="0" fontId="0" fillId="35" borderId="18" xfId="0" applyFill="1" applyBorder="1" applyAlignment="1">
      <alignment horizontal="left" vertical="center"/>
    </xf>
    <xf numFmtId="0" fontId="9" fillId="35" borderId="18" xfId="0" applyFont="1" applyFill="1" applyBorder="1" applyAlignment="1">
      <alignment horizontal="center" vertical="center"/>
    </xf>
    <xf numFmtId="0" fontId="9" fillId="35" borderId="18" xfId="0" applyFont="1" applyFill="1" applyBorder="1" applyAlignment="1">
      <alignment horizontal="right" vertical="center"/>
    </xf>
    <xf numFmtId="164" fontId="18" fillId="0" borderId="0" xfId="0" applyNumberFormat="1" applyFont="1" applyAlignment="1">
      <alignment horizontal="righ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164" fontId="14" fillId="0" borderId="0" xfId="0" applyNumberFormat="1" applyFont="1" applyAlignment="1">
      <alignment horizontal="right" vertical="center"/>
    </xf>
    <xf numFmtId="0" fontId="14" fillId="0" borderId="0" xfId="0" applyFont="1" applyAlignment="1">
      <alignment horizontal="left" vertical="center"/>
    </xf>
    <xf numFmtId="0" fontId="7" fillId="35" borderId="18" xfId="0" applyFont="1" applyFill="1" applyBorder="1" applyAlignment="1">
      <alignment horizontal="left" vertical="center"/>
    </xf>
    <xf numFmtId="164" fontId="7" fillId="35" borderId="18" xfId="0" applyNumberFormat="1" applyFont="1" applyFill="1" applyBorder="1" applyAlignment="1">
      <alignment horizontal="right" vertical="center"/>
    </xf>
    <xf numFmtId="0" fontId="0" fillId="35" borderId="26" xfId="0" applyFill="1" applyBorder="1" applyAlignment="1">
      <alignment horizontal="left" vertical="center"/>
    </xf>
    <xf numFmtId="0" fontId="4" fillId="0" borderId="0" xfId="0" applyFont="1" applyAlignment="1">
      <alignment horizontal="center" vertical="center"/>
    </xf>
    <xf numFmtId="0" fontId="0"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4" xfId="0" applyBorder="1" applyAlignment="1">
      <alignment horizontal="left" vertical="center"/>
    </xf>
    <xf numFmtId="165" fontId="11" fillId="0" borderId="0" xfId="0" applyNumberFormat="1" applyFont="1" applyAlignment="1">
      <alignment horizontal="right" vertical="center"/>
    </xf>
    <xf numFmtId="0" fontId="11" fillId="0" borderId="0" xfId="0" applyFont="1" applyAlignment="1">
      <alignment horizontal="left" vertical="center"/>
    </xf>
    <xf numFmtId="164" fontId="6" fillId="0" borderId="0" xfId="0" applyNumberFormat="1" applyFont="1" applyAlignment="1">
      <alignment horizontal="right" vertical="center"/>
    </xf>
    <xf numFmtId="0" fontId="3" fillId="0" borderId="0" xfId="0" applyFont="1" applyAlignment="1">
      <alignment horizontal="center" vertical="center"/>
    </xf>
    <xf numFmtId="0" fontId="0" fillId="0" borderId="14" xfId="0" applyBorder="1" applyAlignment="1">
      <alignment horizontal="left" vertical="top"/>
    </xf>
    <xf numFmtId="0" fontId="6" fillId="0" borderId="0" xfId="0" applyFont="1" applyAlignment="1">
      <alignment horizontal="left" vertical="top" wrapText="1"/>
    </xf>
    <xf numFmtId="49" fontId="9" fillId="34" borderId="0" xfId="0" applyNumberFormat="1" applyFont="1" applyFill="1" applyAlignment="1">
      <alignment horizontal="left" vertical="top"/>
    </xf>
    <xf numFmtId="0" fontId="9" fillId="0" borderId="0" xfId="0" applyFont="1" applyAlignment="1">
      <alignment horizontal="left" vertical="center" wrapText="1"/>
    </xf>
    <xf numFmtId="164" fontId="10" fillId="0" borderId="16" xfId="0" applyNumberFormat="1" applyFont="1" applyBorder="1" applyAlignment="1">
      <alignment horizontal="right" vertical="center"/>
    </xf>
    <xf numFmtId="0" fontId="0" fillId="0" borderId="16" xfId="0" applyBorder="1" applyAlignment="1">
      <alignment horizontal="left" vertical="center"/>
    </xf>
    <xf numFmtId="0" fontId="27" fillId="0" borderId="0" xfId="0" applyFont="1" applyAlignment="1">
      <alignment horizontal="left" vertical="center" wrapText="1"/>
    </xf>
    <xf numFmtId="0" fontId="28" fillId="0" borderId="0" xfId="0" applyFont="1" applyAlignment="1">
      <alignment horizontal="left" vertical="top" wrapText="1"/>
    </xf>
    <xf numFmtId="0" fontId="0" fillId="0" borderId="34" xfId="0" applyFont="1" applyBorder="1" applyAlignment="1">
      <alignment horizontal="left" vertical="center" wrapText="1"/>
    </xf>
    <xf numFmtId="0" fontId="0" fillId="0" borderId="34" xfId="0" applyBorder="1" applyAlignment="1">
      <alignment horizontal="left" vertical="center"/>
    </xf>
    <xf numFmtId="164" fontId="24" fillId="0" borderId="0" xfId="0" applyNumberFormat="1" applyFont="1" applyAlignment="1">
      <alignment horizontal="right"/>
    </xf>
    <xf numFmtId="0" fontId="22" fillId="0" borderId="0" xfId="0" applyFont="1" applyAlignment="1">
      <alignment horizontal="left"/>
    </xf>
    <xf numFmtId="164" fontId="0" fillId="34" borderId="34" xfId="0" applyNumberFormat="1" applyFont="1" applyFill="1" applyBorder="1" applyAlignment="1">
      <alignment horizontal="right" vertical="center"/>
    </xf>
    <xf numFmtId="164" fontId="0" fillId="0" borderId="34" xfId="0" applyNumberFormat="1" applyFont="1" applyBorder="1" applyAlignment="1">
      <alignment horizontal="right" vertical="center"/>
    </xf>
    <xf numFmtId="0" fontId="30" fillId="0" borderId="0" xfId="0" applyFont="1" applyAlignment="1">
      <alignment horizontal="left" vertical="center" wrapText="1"/>
    </xf>
    <xf numFmtId="0" fontId="30" fillId="0" borderId="0" xfId="0" applyFont="1" applyAlignment="1">
      <alignment horizontal="left" vertical="center"/>
    </xf>
    <xf numFmtId="0" fontId="0" fillId="33" borderId="0" xfId="0" applyFill="1" applyAlignment="1">
      <alignment horizontal="left" vertical="top"/>
    </xf>
    <xf numFmtId="0" fontId="0" fillId="33" borderId="0" xfId="0" applyFont="1" applyFill="1" applyAlignment="1">
      <alignment horizontal="left" vertical="top"/>
    </xf>
    <xf numFmtId="164" fontId="21" fillId="0" borderId="0" xfId="0" applyNumberFormat="1" applyFont="1" applyAlignment="1">
      <alignment horizontal="right"/>
    </xf>
    <xf numFmtId="0" fontId="27" fillId="0" borderId="14" xfId="0" applyFont="1" applyBorder="1" applyAlignment="1">
      <alignment horizontal="left" vertical="center" wrapText="1"/>
    </xf>
    <xf numFmtId="164" fontId="14" fillId="0" borderId="0" xfId="0" applyNumberFormat="1" applyFont="1" applyAlignment="1">
      <alignment horizontal="right"/>
    </xf>
    <xf numFmtId="0" fontId="0" fillId="37" borderId="34" xfId="0" applyFont="1" applyFill="1" applyBorder="1" applyAlignment="1">
      <alignment horizontal="left" vertical="center" wrapText="1"/>
    </xf>
    <xf numFmtId="0" fontId="0" fillId="37" borderId="34" xfId="0" applyFill="1" applyBorder="1" applyAlignment="1">
      <alignment horizontal="left" vertical="center"/>
    </xf>
    <xf numFmtId="164" fontId="0" fillId="37" borderId="34" xfId="0" applyNumberFormat="1" applyFont="1" applyFill="1" applyBorder="1" applyAlignment="1">
      <alignment horizontal="right" vertical="center"/>
    </xf>
    <xf numFmtId="164" fontId="0" fillId="36" borderId="34" xfId="0" applyNumberFormat="1" applyFont="1" applyFill="1" applyBorder="1" applyAlignment="1">
      <alignment horizontal="right" vertical="center"/>
    </xf>
    <xf numFmtId="0" fontId="0" fillId="36" borderId="34" xfId="0" applyFill="1" applyBorder="1" applyAlignment="1">
      <alignment horizontal="left" vertical="center"/>
    </xf>
    <xf numFmtId="0" fontId="0" fillId="36" borderId="34" xfId="0" applyFont="1" applyFill="1" applyBorder="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left" vertical="center"/>
    </xf>
    <xf numFmtId="0" fontId="29" fillId="0" borderId="0" xfId="0" applyFont="1" applyAlignment="1">
      <alignment horizontal="left" vertical="center" wrapText="1"/>
    </xf>
    <xf numFmtId="0" fontId="29" fillId="0" borderId="0" xfId="0" applyFont="1" applyAlignment="1">
      <alignment horizontal="left" vertical="center"/>
    </xf>
    <xf numFmtId="0" fontId="27" fillId="0" borderId="22" xfId="0" applyFont="1" applyBorder="1" applyAlignment="1">
      <alignment horizontal="left" vertical="center" wrapText="1"/>
    </xf>
    <xf numFmtId="0" fontId="27" fillId="0" borderId="35" xfId="0" applyFont="1" applyBorder="1" applyAlignment="1">
      <alignment horizontal="left" vertical="center" wrapText="1"/>
    </xf>
    <xf numFmtId="0" fontId="9" fillId="35" borderId="28" xfId="0" applyFont="1" applyFill="1" applyBorder="1" applyAlignment="1">
      <alignment horizontal="center" vertical="center" wrapText="1"/>
    </xf>
    <xf numFmtId="0" fontId="0" fillId="35" borderId="28" xfId="0" applyFill="1" applyBorder="1" applyAlignment="1">
      <alignment horizontal="center" vertical="center" wrapText="1"/>
    </xf>
    <xf numFmtId="164" fontId="24" fillId="0" borderId="0" xfId="0" applyNumberFormat="1" applyFont="1" applyAlignment="1">
      <alignment horizontal="right" vertical="center"/>
    </xf>
    <xf numFmtId="0" fontId="22" fillId="0" borderId="0" xfId="0" applyFont="1" applyAlignment="1">
      <alignment horizontal="left" vertical="center"/>
    </xf>
    <xf numFmtId="0" fontId="8" fillId="0" borderId="0" xfId="0" applyFont="1" applyAlignment="1">
      <alignment horizontal="left" vertical="center"/>
    </xf>
    <xf numFmtId="166" fontId="9" fillId="0" borderId="0" xfId="0" applyNumberFormat="1" applyFont="1" applyAlignment="1">
      <alignment horizontal="left" vertical="top"/>
    </xf>
    <xf numFmtId="164" fontId="21" fillId="0" borderId="0" xfId="0" applyNumberFormat="1" applyFont="1" applyAlignment="1">
      <alignment horizontal="right" vertical="center"/>
    </xf>
    <xf numFmtId="0" fontId="9" fillId="35" borderId="0" xfId="0" applyFont="1" applyFill="1" applyAlignment="1">
      <alignment horizontal="center" vertical="center"/>
    </xf>
    <xf numFmtId="0" fontId="0" fillId="35" borderId="0" xfId="0" applyFill="1" applyAlignment="1">
      <alignment horizontal="left" vertical="center"/>
    </xf>
    <xf numFmtId="164" fontId="11" fillId="0" borderId="0" xfId="0" applyNumberFormat="1" applyFont="1" applyAlignment="1">
      <alignment horizontal="right" vertical="center"/>
    </xf>
    <xf numFmtId="0" fontId="0" fillId="0" borderId="14" xfId="0" applyBorder="1" applyAlignment="1">
      <alignment horizontal="left" vertical="center"/>
    </xf>
    <xf numFmtId="0" fontId="0" fillId="0" borderId="0" xfId="0" applyFont="1" applyAlignment="1">
      <alignment horizontal="left" vertical="center" wrapText="1"/>
    </xf>
    <xf numFmtId="0" fontId="27" fillId="0" borderId="0" xfId="0" applyFont="1" applyAlignment="1">
      <alignment horizontal="lef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2"/>
  <sheetViews>
    <sheetView showGridLines="0" tabSelected="1" zoomScalePageLayoutView="0" workbookViewId="0" topLeftCell="A1">
      <pane ySplit="1" topLeftCell="A18" activePane="bottomLeft" state="frozen"/>
      <selection pane="topLeft" activeCell="A1" sqref="A1"/>
      <selection pane="bottomLeft" activeCell="I47" sqref="I46:AF47"/>
    </sheetView>
  </sheetViews>
  <sheetFormatPr defaultColWidth="10.660156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4" t="s">
        <v>0</v>
      </c>
      <c r="B1" s="5"/>
      <c r="C1" s="5"/>
      <c r="D1" s="6" t="s">
        <v>1</v>
      </c>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4" t="s">
        <v>2</v>
      </c>
      <c r="BT1" s="4" t="s">
        <v>3</v>
      </c>
      <c r="BU1" s="4" t="s">
        <v>3</v>
      </c>
      <c r="BV1" s="4" t="s">
        <v>4</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159" t="s">
        <v>5</v>
      </c>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4" t="s">
        <v>6</v>
      </c>
      <c r="AS2" s="135"/>
      <c r="AT2" s="135"/>
      <c r="AU2" s="135"/>
      <c r="AV2" s="135"/>
      <c r="AW2" s="135"/>
      <c r="AX2" s="135"/>
      <c r="AY2" s="135"/>
      <c r="AZ2" s="135"/>
      <c r="BA2" s="135"/>
      <c r="BB2" s="135"/>
      <c r="BC2" s="135"/>
      <c r="BD2" s="135"/>
      <c r="BE2" s="135"/>
      <c r="BS2" s="7" t="s">
        <v>7</v>
      </c>
      <c r="BT2" s="7" t="s">
        <v>8</v>
      </c>
    </row>
    <row r="3" spans="2:72" s="2" customFormat="1" ht="7.5" customHeight="1">
      <c r="B3" s="8"/>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10"/>
      <c r="BS3" s="7" t="s">
        <v>7</v>
      </c>
      <c r="BT3" s="7" t="s">
        <v>9</v>
      </c>
    </row>
    <row r="4" spans="2:71" s="2" customFormat="1" ht="37.5" customHeight="1">
      <c r="B4" s="11"/>
      <c r="C4" s="149" t="s">
        <v>10</v>
      </c>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60"/>
      <c r="AS4" s="13" t="s">
        <v>11</v>
      </c>
      <c r="BE4" s="14" t="s">
        <v>12</v>
      </c>
      <c r="BS4" s="7" t="s">
        <v>13</v>
      </c>
    </row>
    <row r="5" spans="2:71" s="2" customFormat="1" ht="7.5" customHeight="1">
      <c r="B5" s="11"/>
      <c r="AQ5" s="12"/>
      <c r="BE5" s="161" t="s">
        <v>14</v>
      </c>
      <c r="BS5" s="7" t="s">
        <v>7</v>
      </c>
    </row>
    <row r="6" spans="2:71" s="2" customFormat="1" ht="26.25" customHeight="1">
      <c r="B6" s="11"/>
      <c r="D6" s="15" t="s">
        <v>15</v>
      </c>
      <c r="K6" s="151" t="s">
        <v>16</v>
      </c>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Q6" s="12"/>
      <c r="BE6" s="135"/>
      <c r="BS6" s="7" t="s">
        <v>17</v>
      </c>
    </row>
    <row r="7" spans="2:71" s="2" customFormat="1" ht="7.5" customHeight="1">
      <c r="B7" s="11"/>
      <c r="AQ7" s="12"/>
      <c r="BE7" s="135"/>
      <c r="BS7" s="7" t="s">
        <v>18</v>
      </c>
    </row>
    <row r="8" spans="2:71" s="2" customFormat="1" ht="15" customHeight="1">
      <c r="B8" s="11"/>
      <c r="D8" s="16" t="s">
        <v>19</v>
      </c>
      <c r="K8" s="17" t="s">
        <v>20</v>
      </c>
      <c r="AK8" s="16" t="s">
        <v>21</v>
      </c>
      <c r="AN8" s="18" t="s">
        <v>22</v>
      </c>
      <c r="AQ8" s="12"/>
      <c r="BE8" s="135"/>
      <c r="BS8" s="7" t="s">
        <v>23</v>
      </c>
    </row>
    <row r="9" spans="2:71" s="2" customFormat="1" ht="15" customHeight="1">
      <c r="B9" s="11"/>
      <c r="AQ9" s="12"/>
      <c r="BE9" s="135"/>
      <c r="BS9" s="7" t="s">
        <v>24</v>
      </c>
    </row>
    <row r="10" spans="2:71" s="2" customFormat="1" ht="15" customHeight="1">
      <c r="B10" s="11"/>
      <c r="D10" s="16" t="s">
        <v>25</v>
      </c>
      <c r="AK10" s="16" t="s">
        <v>26</v>
      </c>
      <c r="AN10" s="17"/>
      <c r="AQ10" s="12"/>
      <c r="BE10" s="135"/>
      <c r="BS10" s="7" t="s">
        <v>17</v>
      </c>
    </row>
    <row r="11" spans="2:71" s="2" customFormat="1" ht="19.5" customHeight="1">
      <c r="B11" s="11"/>
      <c r="E11" s="17" t="s">
        <v>20</v>
      </c>
      <c r="AK11" s="16" t="s">
        <v>27</v>
      </c>
      <c r="AN11" s="17"/>
      <c r="AQ11" s="12"/>
      <c r="BE11" s="135"/>
      <c r="BS11" s="7" t="s">
        <v>17</v>
      </c>
    </row>
    <row r="12" spans="2:71" s="2" customFormat="1" ht="7.5" customHeight="1">
      <c r="B12" s="11"/>
      <c r="AQ12" s="12"/>
      <c r="BE12" s="135"/>
      <c r="BS12" s="7" t="s">
        <v>17</v>
      </c>
    </row>
    <row r="13" spans="2:71" s="2" customFormat="1" ht="15" customHeight="1">
      <c r="B13" s="11"/>
      <c r="D13" s="16" t="s">
        <v>28</v>
      </c>
      <c r="AK13" s="16" t="s">
        <v>26</v>
      </c>
      <c r="AN13" s="19" t="s">
        <v>29</v>
      </c>
      <c r="AQ13" s="12"/>
      <c r="BE13" s="135"/>
      <c r="BS13" s="7" t="s">
        <v>17</v>
      </c>
    </row>
    <row r="14" spans="2:71" s="2" customFormat="1" ht="15.75" customHeight="1">
      <c r="B14" s="11"/>
      <c r="E14" s="162" t="s">
        <v>29</v>
      </c>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6" t="s">
        <v>27</v>
      </c>
      <c r="AN14" s="19" t="s">
        <v>29</v>
      </c>
      <c r="AQ14" s="12"/>
      <c r="BE14" s="135"/>
      <c r="BS14" s="7" t="s">
        <v>17</v>
      </c>
    </row>
    <row r="15" spans="2:71" s="2" customFormat="1" ht="7.5" customHeight="1">
      <c r="B15" s="11"/>
      <c r="AQ15" s="12"/>
      <c r="BE15" s="135"/>
      <c r="BS15" s="7" t="s">
        <v>3</v>
      </c>
    </row>
    <row r="16" spans="2:71" s="2" customFormat="1" ht="15" customHeight="1">
      <c r="B16" s="11"/>
      <c r="D16" s="16" t="s">
        <v>30</v>
      </c>
      <c r="AK16" s="16" t="s">
        <v>26</v>
      </c>
      <c r="AN16" s="17"/>
      <c r="AQ16" s="12"/>
      <c r="BE16" s="135"/>
      <c r="BS16" s="7" t="s">
        <v>3</v>
      </c>
    </row>
    <row r="17" spans="2:71" s="2" customFormat="1" ht="19.5" customHeight="1">
      <c r="B17" s="11"/>
      <c r="E17" s="17" t="s">
        <v>20</v>
      </c>
      <c r="AK17" s="16" t="s">
        <v>27</v>
      </c>
      <c r="AN17" s="17"/>
      <c r="AQ17" s="12"/>
      <c r="BE17" s="135"/>
      <c r="BS17" s="7" t="s">
        <v>31</v>
      </c>
    </row>
    <row r="18" spans="2:71" s="2" customFormat="1" ht="7.5" customHeight="1">
      <c r="B18" s="11"/>
      <c r="AQ18" s="12"/>
      <c r="BE18" s="135"/>
      <c r="BS18" s="7" t="s">
        <v>7</v>
      </c>
    </row>
    <row r="19" spans="2:71" s="2" customFormat="1" ht="15" customHeight="1">
      <c r="B19" s="11"/>
      <c r="D19" s="16" t="s">
        <v>32</v>
      </c>
      <c r="AQ19" s="12"/>
      <c r="BE19" s="135"/>
      <c r="BS19" s="7" t="s">
        <v>17</v>
      </c>
    </row>
    <row r="20" spans="2:71" s="2" customFormat="1" ht="15.75" customHeight="1">
      <c r="B20" s="11"/>
      <c r="E20" s="163"/>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Q20" s="12"/>
      <c r="BE20" s="135"/>
      <c r="BS20" s="7" t="s">
        <v>3</v>
      </c>
    </row>
    <row r="21" spans="2:57" s="2" customFormat="1" ht="7.5" customHeight="1">
      <c r="B21" s="11"/>
      <c r="AQ21" s="12"/>
      <c r="BE21" s="135"/>
    </row>
    <row r="22" spans="2:57" s="2" customFormat="1" ht="7.5" customHeight="1">
      <c r="B22" s="11"/>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Q22" s="12"/>
      <c r="BE22" s="135"/>
    </row>
    <row r="23" spans="2:57" s="7" customFormat="1" ht="27" customHeight="1">
      <c r="B23" s="21"/>
      <c r="D23" s="22" t="s">
        <v>33</v>
      </c>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164">
        <f>ROUNDUP($AG$49,2)</f>
        <v>0</v>
      </c>
      <c r="AL23" s="165"/>
      <c r="AM23" s="165"/>
      <c r="AN23" s="165"/>
      <c r="AO23" s="165"/>
      <c r="AQ23" s="24"/>
      <c r="BE23" s="150"/>
    </row>
    <row r="24" spans="2:57" s="7" customFormat="1" ht="7.5" customHeight="1">
      <c r="B24" s="21"/>
      <c r="AQ24" s="24"/>
      <c r="BE24" s="150"/>
    </row>
    <row r="25" spans="2:57" s="7" customFormat="1" ht="15" customHeight="1">
      <c r="B25" s="25"/>
      <c r="D25" s="26" t="s">
        <v>34</v>
      </c>
      <c r="F25" s="26" t="s">
        <v>35</v>
      </c>
      <c r="L25" s="156">
        <v>0.21</v>
      </c>
      <c r="M25" s="157"/>
      <c r="N25" s="157"/>
      <c r="O25" s="157"/>
      <c r="T25" s="28" t="s">
        <v>36</v>
      </c>
      <c r="W25" s="158">
        <f>ROUNDUP($AZ$49,2)</f>
        <v>0</v>
      </c>
      <c r="X25" s="157"/>
      <c r="Y25" s="157"/>
      <c r="Z25" s="157"/>
      <c r="AA25" s="157"/>
      <c r="AB25" s="157"/>
      <c r="AC25" s="157"/>
      <c r="AD25" s="157"/>
      <c r="AE25" s="157"/>
      <c r="AK25" s="158">
        <f>ROUNDUP($AV$49,1)</f>
        <v>0</v>
      </c>
      <c r="AL25" s="157"/>
      <c r="AM25" s="157"/>
      <c r="AN25" s="157"/>
      <c r="AO25" s="157"/>
      <c r="AQ25" s="29"/>
      <c r="BE25" s="157"/>
    </row>
    <row r="26" spans="2:57" s="7" customFormat="1" ht="15" customHeight="1">
      <c r="B26" s="25"/>
      <c r="F26" s="26" t="s">
        <v>37</v>
      </c>
      <c r="L26" s="156">
        <v>0.15</v>
      </c>
      <c r="M26" s="157"/>
      <c r="N26" s="157"/>
      <c r="O26" s="157"/>
      <c r="T26" s="28" t="s">
        <v>36</v>
      </c>
      <c r="W26" s="158">
        <f>ROUNDUP($BA$49,2)</f>
        <v>0</v>
      </c>
      <c r="X26" s="157"/>
      <c r="Y26" s="157"/>
      <c r="Z26" s="157"/>
      <c r="AA26" s="157"/>
      <c r="AB26" s="157"/>
      <c r="AC26" s="157"/>
      <c r="AD26" s="157"/>
      <c r="AE26" s="157"/>
      <c r="AK26" s="158">
        <f>ROUNDUP($AW$49,1)</f>
        <v>0</v>
      </c>
      <c r="AL26" s="157"/>
      <c r="AM26" s="157"/>
      <c r="AN26" s="157"/>
      <c r="AO26" s="157"/>
      <c r="AQ26" s="29"/>
      <c r="BE26" s="157"/>
    </row>
    <row r="27" spans="2:57" s="7" customFormat="1" ht="15" customHeight="1" hidden="1">
      <c r="B27" s="25"/>
      <c r="F27" s="26" t="s">
        <v>38</v>
      </c>
      <c r="L27" s="156">
        <v>0.21</v>
      </c>
      <c r="M27" s="157"/>
      <c r="N27" s="157"/>
      <c r="O27" s="157"/>
      <c r="T27" s="28" t="s">
        <v>36</v>
      </c>
      <c r="W27" s="158">
        <f>ROUNDUP($BB$49,2)</f>
        <v>0</v>
      </c>
      <c r="X27" s="157"/>
      <c r="Y27" s="157"/>
      <c r="Z27" s="157"/>
      <c r="AA27" s="157"/>
      <c r="AB27" s="157"/>
      <c r="AC27" s="157"/>
      <c r="AD27" s="157"/>
      <c r="AE27" s="157"/>
      <c r="AK27" s="158">
        <v>0</v>
      </c>
      <c r="AL27" s="157"/>
      <c r="AM27" s="157"/>
      <c r="AN27" s="157"/>
      <c r="AO27" s="157"/>
      <c r="AQ27" s="29"/>
      <c r="BE27" s="157"/>
    </row>
    <row r="28" spans="2:57" s="7" customFormat="1" ht="15" customHeight="1" hidden="1">
      <c r="B28" s="25"/>
      <c r="F28" s="26" t="s">
        <v>39</v>
      </c>
      <c r="L28" s="156">
        <v>0.15</v>
      </c>
      <c r="M28" s="157"/>
      <c r="N28" s="157"/>
      <c r="O28" s="157"/>
      <c r="T28" s="28" t="s">
        <v>36</v>
      </c>
      <c r="W28" s="158">
        <f>ROUNDUP($BC$49,2)</f>
        <v>0</v>
      </c>
      <c r="X28" s="157"/>
      <c r="Y28" s="157"/>
      <c r="Z28" s="157"/>
      <c r="AA28" s="157"/>
      <c r="AB28" s="157"/>
      <c r="AC28" s="157"/>
      <c r="AD28" s="157"/>
      <c r="AE28" s="157"/>
      <c r="AK28" s="158">
        <v>0</v>
      </c>
      <c r="AL28" s="157"/>
      <c r="AM28" s="157"/>
      <c r="AN28" s="157"/>
      <c r="AO28" s="157"/>
      <c r="AQ28" s="29"/>
      <c r="BE28" s="157"/>
    </row>
    <row r="29" spans="2:57" s="7" customFormat="1" ht="15" customHeight="1" hidden="1">
      <c r="B29" s="25"/>
      <c r="F29" s="26" t="s">
        <v>40</v>
      </c>
      <c r="L29" s="156">
        <v>0</v>
      </c>
      <c r="M29" s="157"/>
      <c r="N29" s="157"/>
      <c r="O29" s="157"/>
      <c r="T29" s="28" t="s">
        <v>36</v>
      </c>
      <c r="W29" s="158">
        <f>ROUNDUP($BD$49,2)</f>
        <v>0</v>
      </c>
      <c r="X29" s="157"/>
      <c r="Y29" s="157"/>
      <c r="Z29" s="157"/>
      <c r="AA29" s="157"/>
      <c r="AB29" s="157"/>
      <c r="AC29" s="157"/>
      <c r="AD29" s="157"/>
      <c r="AE29" s="157"/>
      <c r="AK29" s="158">
        <v>0</v>
      </c>
      <c r="AL29" s="157"/>
      <c r="AM29" s="157"/>
      <c r="AN29" s="157"/>
      <c r="AO29" s="157"/>
      <c r="AQ29" s="29"/>
      <c r="BE29" s="157"/>
    </row>
    <row r="30" spans="2:57" s="7" customFormat="1" ht="7.5" customHeight="1">
      <c r="B30" s="21"/>
      <c r="AQ30" s="24"/>
      <c r="BE30" s="150"/>
    </row>
    <row r="31" spans="2:57" s="7" customFormat="1" ht="27" customHeight="1">
      <c r="B31" s="21"/>
      <c r="C31" s="30"/>
      <c r="D31" s="31" t="s">
        <v>41</v>
      </c>
      <c r="E31" s="32"/>
      <c r="F31" s="32"/>
      <c r="G31" s="32"/>
      <c r="H31" s="32"/>
      <c r="I31" s="32"/>
      <c r="J31" s="32"/>
      <c r="K31" s="32"/>
      <c r="L31" s="32"/>
      <c r="M31" s="32"/>
      <c r="N31" s="32"/>
      <c r="O31" s="32"/>
      <c r="P31" s="32"/>
      <c r="Q31" s="32"/>
      <c r="R31" s="32"/>
      <c r="S31" s="32"/>
      <c r="T31" s="33" t="s">
        <v>42</v>
      </c>
      <c r="U31" s="32"/>
      <c r="V31" s="32"/>
      <c r="W31" s="32"/>
      <c r="X31" s="146" t="s">
        <v>43</v>
      </c>
      <c r="Y31" s="137"/>
      <c r="Z31" s="137"/>
      <c r="AA31" s="137"/>
      <c r="AB31" s="137"/>
      <c r="AC31" s="32"/>
      <c r="AD31" s="32"/>
      <c r="AE31" s="32"/>
      <c r="AF31" s="32"/>
      <c r="AG31" s="32"/>
      <c r="AH31" s="32"/>
      <c r="AI31" s="32"/>
      <c r="AJ31" s="32"/>
      <c r="AK31" s="147">
        <f>ROUNDUP(SUM($AK$23:$AK$29),2)</f>
        <v>0</v>
      </c>
      <c r="AL31" s="137"/>
      <c r="AM31" s="137"/>
      <c r="AN31" s="137"/>
      <c r="AO31" s="148"/>
      <c r="AP31" s="30"/>
      <c r="AQ31" s="34"/>
      <c r="BE31" s="150"/>
    </row>
    <row r="32" spans="2:57" s="7" customFormat="1" ht="7.5" customHeight="1">
      <c r="B32" s="21"/>
      <c r="AQ32" s="24"/>
      <c r="BE32" s="150"/>
    </row>
    <row r="33" spans="2:43" s="7" customFormat="1" ht="7.5" customHeight="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7"/>
    </row>
    <row r="37" spans="2:44" s="7" customFormat="1" ht="7.5" customHeight="1">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21"/>
    </row>
    <row r="38" spans="2:44" s="7" customFormat="1" ht="37.5" customHeight="1">
      <c r="B38" s="21"/>
      <c r="C38" s="149" t="s">
        <v>44</v>
      </c>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21"/>
    </row>
    <row r="39" spans="2:44" s="7" customFormat="1" ht="7.5" customHeight="1">
      <c r="B39" s="21"/>
      <c r="AR39" s="21"/>
    </row>
    <row r="40" spans="2:44" s="15" customFormat="1" ht="27" customHeight="1">
      <c r="B40" s="40"/>
      <c r="C40" s="15" t="s">
        <v>15</v>
      </c>
      <c r="L40" s="151" t="str">
        <f>$K$6</f>
        <v>37 - Psáry - aktualizace a doplnění PD na cyklostezky</v>
      </c>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R40" s="40"/>
    </row>
    <row r="41" spans="2:44" s="7" customFormat="1" ht="7.5" customHeight="1">
      <c r="B41" s="21"/>
      <c r="AR41" s="21"/>
    </row>
    <row r="42" spans="2:44" s="7" customFormat="1" ht="15.75" customHeight="1">
      <c r="B42" s="21"/>
      <c r="C42" s="16" t="s">
        <v>19</v>
      </c>
      <c r="L42" s="41" t="str">
        <f>IF($K$8="","",$K$8)</f>
        <v> </v>
      </c>
      <c r="AI42" s="16" t="s">
        <v>21</v>
      </c>
      <c r="AM42" s="42" t="str">
        <f>IF($AN$8="","",$AN$8)</f>
        <v>27.07.2016</v>
      </c>
      <c r="AR42" s="21"/>
    </row>
    <row r="43" spans="2:44" s="7" customFormat="1" ht="7.5" customHeight="1">
      <c r="B43" s="21"/>
      <c r="AR43" s="21"/>
    </row>
    <row r="44" spans="2:56" s="7" customFormat="1" ht="18.75" customHeight="1">
      <c r="B44" s="21"/>
      <c r="C44" s="16" t="s">
        <v>25</v>
      </c>
      <c r="L44" s="17" t="str">
        <f>IF($E$11="","",$E$11)</f>
        <v> </v>
      </c>
      <c r="AI44" s="16" t="s">
        <v>30</v>
      </c>
      <c r="AM44" s="152" t="str">
        <f>IF($E$17="","",$E$17)</f>
        <v> </v>
      </c>
      <c r="AN44" s="150"/>
      <c r="AO44" s="150"/>
      <c r="AP44" s="150"/>
      <c r="AR44" s="21"/>
      <c r="AS44" s="153" t="s">
        <v>45</v>
      </c>
      <c r="AT44" s="154"/>
      <c r="AU44" s="43"/>
      <c r="AV44" s="43"/>
      <c r="AW44" s="43"/>
      <c r="AX44" s="43"/>
      <c r="AY44" s="43"/>
      <c r="AZ44" s="43"/>
      <c r="BA44" s="43"/>
      <c r="BB44" s="43"/>
      <c r="BC44" s="43"/>
      <c r="BD44" s="44"/>
    </row>
    <row r="45" spans="2:56" s="7" customFormat="1" ht="15.75" customHeight="1">
      <c r="B45" s="21"/>
      <c r="C45" s="16" t="s">
        <v>28</v>
      </c>
      <c r="L45" s="17">
        <f>IF($E$14="Vyplň údaj","",$E$14)</f>
      </c>
      <c r="AR45" s="21"/>
      <c r="AS45" s="155"/>
      <c r="AT45" s="150"/>
      <c r="BD45" s="46"/>
    </row>
    <row r="46" spans="2:56" s="7" customFormat="1" ht="12" customHeight="1">
      <c r="B46" s="21"/>
      <c r="AR46" s="21"/>
      <c r="AS46" s="155"/>
      <c r="AT46" s="150"/>
      <c r="BD46" s="46"/>
    </row>
    <row r="47" spans="2:57" s="7" customFormat="1" ht="30" customHeight="1">
      <c r="B47" s="21"/>
      <c r="C47" s="136" t="s">
        <v>46</v>
      </c>
      <c r="D47" s="137"/>
      <c r="E47" s="137"/>
      <c r="F47" s="137"/>
      <c r="G47" s="137"/>
      <c r="H47" s="32"/>
      <c r="I47" s="138" t="s">
        <v>47</v>
      </c>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9" t="s">
        <v>48</v>
      </c>
      <c r="AH47" s="137"/>
      <c r="AI47" s="137"/>
      <c r="AJ47" s="137"/>
      <c r="AK47" s="137"/>
      <c r="AL47" s="137"/>
      <c r="AM47" s="137"/>
      <c r="AN47" s="138" t="s">
        <v>49</v>
      </c>
      <c r="AO47" s="137"/>
      <c r="AP47" s="137"/>
      <c r="AQ47" s="47" t="s">
        <v>50</v>
      </c>
      <c r="AR47" s="21"/>
      <c r="AS47" s="48" t="s">
        <v>51</v>
      </c>
      <c r="AT47" s="49" t="s">
        <v>52</v>
      </c>
      <c r="AU47" s="49" t="s">
        <v>53</v>
      </c>
      <c r="AV47" s="49" t="s">
        <v>54</v>
      </c>
      <c r="AW47" s="49" t="s">
        <v>55</v>
      </c>
      <c r="AX47" s="49" t="s">
        <v>56</v>
      </c>
      <c r="AY47" s="49" t="s">
        <v>57</v>
      </c>
      <c r="AZ47" s="49" t="s">
        <v>58</v>
      </c>
      <c r="BA47" s="49" t="s">
        <v>59</v>
      </c>
      <c r="BB47" s="49" t="s">
        <v>60</v>
      </c>
      <c r="BC47" s="49" t="s">
        <v>61</v>
      </c>
      <c r="BD47" s="50" t="s">
        <v>62</v>
      </c>
      <c r="BE47" s="51"/>
    </row>
    <row r="48" spans="2:56" s="7" customFormat="1" ht="12" customHeight="1">
      <c r="B48" s="21"/>
      <c r="AR48" s="21"/>
      <c r="AS48" s="52"/>
      <c r="AT48" s="43"/>
      <c r="AU48" s="43"/>
      <c r="AV48" s="43"/>
      <c r="AW48" s="43"/>
      <c r="AX48" s="43"/>
      <c r="AY48" s="43"/>
      <c r="AZ48" s="43"/>
      <c r="BA48" s="43"/>
      <c r="BB48" s="43"/>
      <c r="BC48" s="43"/>
      <c r="BD48" s="44"/>
    </row>
    <row r="49" spans="2:76" s="15" customFormat="1" ht="33" customHeight="1">
      <c r="B49" s="40"/>
      <c r="C49" s="53" t="s">
        <v>63</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144">
        <f>ROUNDUP($AG$50,2)</f>
        <v>0</v>
      </c>
      <c r="AH49" s="145"/>
      <c r="AI49" s="145"/>
      <c r="AJ49" s="145"/>
      <c r="AK49" s="145"/>
      <c r="AL49" s="145"/>
      <c r="AM49" s="145"/>
      <c r="AN49" s="144">
        <f>ROUNDUP(SUM($AG$49,$AT$49),2)</f>
        <v>0</v>
      </c>
      <c r="AO49" s="145"/>
      <c r="AP49" s="145"/>
      <c r="AQ49" s="54"/>
      <c r="AR49" s="40"/>
      <c r="AS49" s="55">
        <f>ROUNDUP($AS$50,2)</f>
        <v>0</v>
      </c>
      <c r="AT49" s="56">
        <f>ROUNDUP(SUM($AV$49:$AW$49),1)</f>
        <v>0</v>
      </c>
      <c r="AU49" s="57">
        <f>ROUNDUP($AU$50,5)</f>
        <v>0</v>
      </c>
      <c r="AV49" s="56">
        <f>ROUNDUP($AZ$49*$L$25,2)</f>
        <v>0</v>
      </c>
      <c r="AW49" s="56">
        <f>ROUNDUP($BA$49*$L$26,2)</f>
        <v>0</v>
      </c>
      <c r="AX49" s="56">
        <f>ROUNDUP($BB$49*$L$25,2)</f>
        <v>0</v>
      </c>
      <c r="AY49" s="56">
        <f>ROUNDUP($BC$49*$L$26,2)</f>
        <v>0</v>
      </c>
      <c r="AZ49" s="56">
        <f>ROUNDUP($AZ$50,2)</f>
        <v>0</v>
      </c>
      <c r="BA49" s="56">
        <f>ROUNDUP($BA$50,2)</f>
        <v>0</v>
      </c>
      <c r="BB49" s="56">
        <f>ROUNDUP($BB$50,2)</f>
        <v>0</v>
      </c>
      <c r="BC49" s="56">
        <f>ROUNDUP($BC$50,2)</f>
        <v>0</v>
      </c>
      <c r="BD49" s="58">
        <f>ROUNDUP($BD$50,2)</f>
        <v>0</v>
      </c>
      <c r="BS49" s="15" t="s">
        <v>64</v>
      </c>
      <c r="BT49" s="15" t="s">
        <v>65</v>
      </c>
      <c r="BU49" s="59" t="s">
        <v>66</v>
      </c>
      <c r="BV49" s="15" t="s">
        <v>67</v>
      </c>
      <c r="BW49" s="15" t="s">
        <v>4</v>
      </c>
      <c r="BX49" s="15" t="s">
        <v>68</v>
      </c>
    </row>
    <row r="50" spans="2:91" s="60" customFormat="1" ht="28.5" customHeight="1">
      <c r="B50" s="61"/>
      <c r="C50" s="62"/>
      <c r="D50" s="142" t="s">
        <v>69</v>
      </c>
      <c r="E50" s="143"/>
      <c r="F50" s="143"/>
      <c r="G50" s="143"/>
      <c r="H50" s="143"/>
      <c r="I50" s="62"/>
      <c r="J50" s="142" t="s">
        <v>70</v>
      </c>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0">
        <f>'37 - Psáry - aktualizace ...'!$M$25</f>
        <v>0</v>
      </c>
      <c r="AH50" s="141"/>
      <c r="AI50" s="141"/>
      <c r="AJ50" s="141"/>
      <c r="AK50" s="141"/>
      <c r="AL50" s="141"/>
      <c r="AM50" s="141"/>
      <c r="AN50" s="140">
        <f>ROUNDUP(SUM($AG$50,$AT$50),2)</f>
        <v>0</v>
      </c>
      <c r="AO50" s="141"/>
      <c r="AP50" s="141"/>
      <c r="AQ50" s="63" t="s">
        <v>71</v>
      </c>
      <c r="AR50" s="61"/>
      <c r="AS50" s="64">
        <v>0</v>
      </c>
      <c r="AT50" s="65">
        <f>ROUNDUP(SUM($AV$50:$AW$50),1)</f>
        <v>0</v>
      </c>
      <c r="AU50" s="66">
        <f>'37 - Psáry - aktualizace ...'!$W$111</f>
        <v>0</v>
      </c>
      <c r="AV50" s="65">
        <f>'37 - Psáry - aktualizace ...'!$M$27</f>
        <v>0</v>
      </c>
      <c r="AW50" s="65">
        <f>'37 - Psáry - aktualizace ...'!$M$28</f>
        <v>0</v>
      </c>
      <c r="AX50" s="65">
        <f>'37 - Psáry - aktualizace ...'!$M$29</f>
        <v>0</v>
      </c>
      <c r="AY50" s="65">
        <f>'37 - Psáry - aktualizace ...'!$M$30</f>
        <v>0</v>
      </c>
      <c r="AZ50" s="65">
        <f>'37 - Psáry - aktualizace ...'!$H$27</f>
        <v>0</v>
      </c>
      <c r="BA50" s="65">
        <f>'37 - Psáry - aktualizace ...'!$H$28</f>
        <v>0</v>
      </c>
      <c r="BB50" s="65">
        <f>'37 - Psáry - aktualizace ...'!$H$29</f>
        <v>0</v>
      </c>
      <c r="BC50" s="65">
        <f>'37 - Psáry - aktualizace ...'!$H$30</f>
        <v>0</v>
      </c>
      <c r="BD50" s="67">
        <f>'37 - Psáry - aktualizace ...'!$H$31</f>
        <v>0</v>
      </c>
      <c r="BT50" s="60" t="s">
        <v>18</v>
      </c>
      <c r="BV50" s="60" t="s">
        <v>67</v>
      </c>
      <c r="BW50" s="60" t="s">
        <v>72</v>
      </c>
      <c r="BX50" s="60" t="s">
        <v>4</v>
      </c>
      <c r="CM50" s="60" t="s">
        <v>73</v>
      </c>
    </row>
    <row r="51" spans="2:44" s="7" customFormat="1" ht="30.75" customHeight="1">
      <c r="B51" s="21"/>
      <c r="AR51" s="21"/>
    </row>
    <row r="52" spans="2:44" s="7" customFormat="1" ht="7.5" customHeight="1">
      <c r="B52" s="35"/>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21"/>
    </row>
  </sheetData>
  <sheetProtection sheet="1"/>
  <mergeCells count="39">
    <mergeCell ref="C2:AQ2"/>
    <mergeCell ref="C4:AQ4"/>
    <mergeCell ref="BE5:BE32"/>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AS44:AT46"/>
    <mergeCell ref="L28:O28"/>
    <mergeCell ref="W28:AE28"/>
    <mergeCell ref="AK28:AO28"/>
    <mergeCell ref="L29:O29"/>
    <mergeCell ref="W29:AE29"/>
    <mergeCell ref="AK29:AO29"/>
    <mergeCell ref="AN49:AP49"/>
    <mergeCell ref="X31:AB31"/>
    <mergeCell ref="AK31:AO31"/>
    <mergeCell ref="C38:AQ38"/>
    <mergeCell ref="L40:AO40"/>
    <mergeCell ref="AM44:AP44"/>
    <mergeCell ref="AR2:BE2"/>
    <mergeCell ref="C47:G47"/>
    <mergeCell ref="I47:AF47"/>
    <mergeCell ref="AG47:AM47"/>
    <mergeCell ref="AN47:AP47"/>
    <mergeCell ref="AN50:AP50"/>
    <mergeCell ref="AG50:AM50"/>
    <mergeCell ref="D50:H50"/>
    <mergeCell ref="J50:AF50"/>
    <mergeCell ref="AG49:AM49"/>
  </mergeCells>
  <printOptions/>
  <pageMargins left="0.5902777910232544" right="0.5902777910232544" top="0.5902777910232544" bottom="0.5902777910232544" header="0" footer="0"/>
  <pageSetup blackAndWhite="1" fitToHeight="999" fitToWidth="1"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1190"/>
  <sheetViews>
    <sheetView showGridLines="0" zoomScalePageLayoutView="0" workbookViewId="0" topLeftCell="A1">
      <pane ySplit="1" topLeftCell="A2" activePane="bottomLeft" state="frozen"/>
      <selection pane="topLeft" activeCell="A1" sqref="A1"/>
      <selection pane="bottomLeft" activeCell="O10" sqref="O10:P10"/>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customWidth="1"/>
    <col min="66" max="16384" width="10.5" style="1" customWidth="1"/>
  </cols>
  <sheetData>
    <row r="1" spans="1:256" s="3" customFormat="1" ht="22.5" customHeight="1">
      <c r="A1" s="5"/>
      <c r="B1" s="5"/>
      <c r="C1" s="5"/>
      <c r="D1" s="6" t="s">
        <v>1</v>
      </c>
      <c r="E1" s="5"/>
      <c r="F1" s="5"/>
      <c r="G1" s="5"/>
      <c r="H1" s="176"/>
      <c r="I1" s="177"/>
      <c r="J1" s="177"/>
      <c r="K1" s="177"/>
      <c r="L1" s="5"/>
      <c r="M1" s="5"/>
      <c r="N1" s="5"/>
      <c r="O1" s="6" t="s">
        <v>74</v>
      </c>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59" t="s">
        <v>5</v>
      </c>
      <c r="D2" s="135"/>
      <c r="E2" s="135"/>
      <c r="F2" s="135"/>
      <c r="G2" s="135"/>
      <c r="H2" s="135"/>
      <c r="I2" s="135"/>
      <c r="J2" s="135"/>
      <c r="K2" s="135"/>
      <c r="L2" s="135"/>
      <c r="M2" s="135"/>
      <c r="N2" s="135"/>
      <c r="O2" s="135"/>
      <c r="P2" s="135"/>
      <c r="Q2" s="135"/>
      <c r="R2" s="135"/>
      <c r="S2" s="134" t="s">
        <v>6</v>
      </c>
      <c r="T2" s="135"/>
      <c r="U2" s="135"/>
      <c r="V2" s="135"/>
      <c r="W2" s="135"/>
      <c r="X2" s="135"/>
      <c r="Y2" s="135"/>
      <c r="Z2" s="135"/>
      <c r="AA2" s="135"/>
      <c r="AB2" s="135"/>
      <c r="AC2" s="135"/>
      <c r="AT2" s="2" t="s">
        <v>72</v>
      </c>
    </row>
    <row r="3" spans="2:46" s="2" customFormat="1" ht="7.5" customHeight="1">
      <c r="B3" s="8"/>
      <c r="C3" s="9"/>
      <c r="D3" s="9"/>
      <c r="E3" s="9"/>
      <c r="F3" s="9"/>
      <c r="G3" s="9"/>
      <c r="H3" s="9"/>
      <c r="I3" s="9"/>
      <c r="J3" s="9"/>
      <c r="K3" s="9"/>
      <c r="L3" s="9"/>
      <c r="M3" s="9"/>
      <c r="N3" s="9"/>
      <c r="O3" s="9"/>
      <c r="P3" s="9"/>
      <c r="Q3" s="9"/>
      <c r="R3" s="10"/>
      <c r="AT3" s="2" t="s">
        <v>73</v>
      </c>
    </row>
    <row r="4" spans="2:46" s="2" customFormat="1" ht="37.5" customHeight="1">
      <c r="B4" s="11"/>
      <c r="C4" s="149" t="s">
        <v>75</v>
      </c>
      <c r="D4" s="135"/>
      <c r="E4" s="135"/>
      <c r="F4" s="135"/>
      <c r="G4" s="135"/>
      <c r="H4" s="135"/>
      <c r="I4" s="135"/>
      <c r="J4" s="135"/>
      <c r="K4" s="135"/>
      <c r="L4" s="135"/>
      <c r="M4" s="135"/>
      <c r="N4" s="135"/>
      <c r="O4" s="135"/>
      <c r="P4" s="135"/>
      <c r="Q4" s="135"/>
      <c r="R4" s="160"/>
      <c r="T4" s="13" t="s">
        <v>11</v>
      </c>
      <c r="AT4" s="2" t="s">
        <v>3</v>
      </c>
    </row>
    <row r="5" spans="2:18" s="2" customFormat="1" ht="7.5" customHeight="1">
      <c r="B5" s="11"/>
      <c r="R5" s="12"/>
    </row>
    <row r="6" spans="2:18" s="2" customFormat="1" ht="15.75" customHeight="1">
      <c r="B6" s="11"/>
      <c r="D6" s="16" t="s">
        <v>15</v>
      </c>
      <c r="F6" s="197" t="str">
        <f>'Rekapitulace stavby'!$K$6</f>
        <v>37 - Psáry - aktualizace a doplnění PD na cyklostezky</v>
      </c>
      <c r="G6" s="135"/>
      <c r="H6" s="135"/>
      <c r="I6" s="135"/>
      <c r="J6" s="135"/>
      <c r="K6" s="135"/>
      <c r="L6" s="135"/>
      <c r="M6" s="135"/>
      <c r="N6" s="135"/>
      <c r="O6" s="135"/>
      <c r="P6" s="135"/>
      <c r="Q6" s="135"/>
      <c r="R6" s="12"/>
    </row>
    <row r="7" spans="2:18" s="7" customFormat="1" ht="18.75" customHeight="1">
      <c r="B7" s="21"/>
      <c r="D7" s="15" t="s">
        <v>76</v>
      </c>
      <c r="F7" s="151" t="s">
        <v>16</v>
      </c>
      <c r="G7" s="150"/>
      <c r="H7" s="150"/>
      <c r="I7" s="150"/>
      <c r="J7" s="150"/>
      <c r="K7" s="150"/>
      <c r="L7" s="150"/>
      <c r="M7" s="150"/>
      <c r="N7" s="150"/>
      <c r="O7" s="150"/>
      <c r="P7" s="150"/>
      <c r="Q7" s="150"/>
      <c r="R7" s="24"/>
    </row>
    <row r="8" spans="2:18" s="7" customFormat="1" ht="14.25" customHeight="1">
      <c r="B8" s="21"/>
      <c r="R8" s="24"/>
    </row>
    <row r="9" spans="2:18" s="7" customFormat="1" ht="15" customHeight="1">
      <c r="B9" s="21"/>
      <c r="D9" s="16" t="s">
        <v>77</v>
      </c>
      <c r="F9" s="17"/>
      <c r="R9" s="24"/>
    </row>
    <row r="10" spans="2:18" s="7" customFormat="1" ht="15" customHeight="1">
      <c r="B10" s="21"/>
      <c r="D10" s="16" t="s">
        <v>19</v>
      </c>
      <c r="F10" s="17" t="s">
        <v>20</v>
      </c>
      <c r="M10" s="16" t="s">
        <v>21</v>
      </c>
      <c r="O10" s="198" t="str">
        <f>'Rekapitulace stavby'!$AN$8</f>
        <v>27.07.2016</v>
      </c>
      <c r="P10" s="150"/>
      <c r="R10" s="24"/>
    </row>
    <row r="11" spans="2:18" s="7" customFormat="1" ht="7.5" customHeight="1">
      <c r="B11" s="21"/>
      <c r="R11" s="24"/>
    </row>
    <row r="12" spans="2:18" s="7" customFormat="1" ht="15" customHeight="1">
      <c r="B12" s="21"/>
      <c r="D12" s="16" t="s">
        <v>25</v>
      </c>
      <c r="M12" s="16" t="s">
        <v>26</v>
      </c>
      <c r="O12" s="152">
        <f>IF('Rekapitulace stavby'!$AN$10="","",'Rekapitulace stavby'!$AN$10)</f>
      </c>
      <c r="P12" s="150"/>
      <c r="R12" s="24"/>
    </row>
    <row r="13" spans="2:18" s="7" customFormat="1" ht="18.75" customHeight="1">
      <c r="B13" s="21"/>
      <c r="E13" s="17" t="str">
        <f>IF('Rekapitulace stavby'!$E$11="","",'Rekapitulace stavby'!$E$11)</f>
        <v> </v>
      </c>
      <c r="M13" s="16" t="s">
        <v>27</v>
      </c>
      <c r="O13" s="152">
        <f>IF('Rekapitulace stavby'!$AN$11="","",'Rekapitulace stavby'!$AN$11)</f>
      </c>
      <c r="P13" s="150"/>
      <c r="R13" s="24"/>
    </row>
    <row r="14" spans="2:18" s="7" customFormat="1" ht="7.5" customHeight="1">
      <c r="B14" s="21"/>
      <c r="R14" s="24"/>
    </row>
    <row r="15" spans="2:18" s="7" customFormat="1" ht="15" customHeight="1">
      <c r="B15" s="21"/>
      <c r="D15" s="16" t="s">
        <v>28</v>
      </c>
      <c r="M15" s="16" t="s">
        <v>26</v>
      </c>
      <c r="O15" s="152" t="str">
        <f>IF('Rekapitulace stavby'!$AN$13="","",'Rekapitulace stavby'!$AN$13)</f>
        <v>Vyplň údaj</v>
      </c>
      <c r="P15" s="150"/>
      <c r="R15" s="24"/>
    </row>
    <row r="16" spans="2:18" s="7" customFormat="1" ht="18.75" customHeight="1">
      <c r="B16" s="21"/>
      <c r="E16" s="17" t="str">
        <f>IF('Rekapitulace stavby'!$E$14="","",'Rekapitulace stavby'!$E$14)</f>
        <v>Vyplň údaj</v>
      </c>
      <c r="M16" s="16" t="s">
        <v>27</v>
      </c>
      <c r="O16" s="152" t="str">
        <f>IF('Rekapitulace stavby'!$AN$14="","",'Rekapitulace stavby'!$AN$14)</f>
        <v>Vyplň údaj</v>
      </c>
      <c r="P16" s="150"/>
      <c r="R16" s="24"/>
    </row>
    <row r="17" spans="2:18" s="7" customFormat="1" ht="7.5" customHeight="1">
      <c r="B17" s="21"/>
      <c r="R17" s="24"/>
    </row>
    <row r="18" spans="2:18" s="7" customFormat="1" ht="15" customHeight="1">
      <c r="B18" s="21"/>
      <c r="D18" s="16" t="s">
        <v>30</v>
      </c>
      <c r="M18" s="16" t="s">
        <v>26</v>
      </c>
      <c r="O18" s="152">
        <f>IF('Rekapitulace stavby'!$AN$16="","",'Rekapitulace stavby'!$AN$16)</f>
      </c>
      <c r="P18" s="150"/>
      <c r="R18" s="24"/>
    </row>
    <row r="19" spans="2:18" s="7" customFormat="1" ht="18.75" customHeight="1">
      <c r="B19" s="21"/>
      <c r="E19" s="17" t="str">
        <f>IF('Rekapitulace stavby'!$E$17="","",'Rekapitulace stavby'!$E$17)</f>
        <v> </v>
      </c>
      <c r="M19" s="16" t="s">
        <v>27</v>
      </c>
      <c r="O19" s="152">
        <f>IF('Rekapitulace stavby'!$AN$17="","",'Rekapitulace stavby'!$AN$17)</f>
      </c>
      <c r="P19" s="150"/>
      <c r="R19" s="24"/>
    </row>
    <row r="20" spans="2:18" s="7" customFormat="1" ht="7.5" customHeight="1">
      <c r="B20" s="21"/>
      <c r="R20" s="24"/>
    </row>
    <row r="21" spans="2:18" s="7" customFormat="1" ht="15" customHeight="1">
      <c r="B21" s="21"/>
      <c r="D21" s="16" t="s">
        <v>784</v>
      </c>
      <c r="F21" s="7" t="s">
        <v>786</v>
      </c>
      <c r="R21" s="24"/>
    </row>
    <row r="22" spans="2:18" s="68" customFormat="1" ht="15.75" customHeight="1">
      <c r="B22" s="69"/>
      <c r="E22" s="163" t="s">
        <v>785</v>
      </c>
      <c r="F22" s="204"/>
      <c r="G22" s="204"/>
      <c r="H22" s="204"/>
      <c r="I22" s="204"/>
      <c r="J22" s="204"/>
      <c r="K22" s="204"/>
      <c r="L22" s="204"/>
      <c r="M22" s="204"/>
      <c r="N22" s="204"/>
      <c r="O22" s="204"/>
      <c r="P22" s="204"/>
      <c r="R22" s="70"/>
    </row>
    <row r="23" spans="2:18" s="7" customFormat="1" ht="7.5" customHeight="1">
      <c r="B23" s="21"/>
      <c r="R23" s="24"/>
    </row>
    <row r="24" spans="2:18" s="7" customFormat="1" ht="7.5" customHeight="1">
      <c r="B24" s="21"/>
      <c r="D24" s="43"/>
      <c r="E24" s="43"/>
      <c r="F24" s="43"/>
      <c r="G24" s="43"/>
      <c r="H24" s="43"/>
      <c r="I24" s="43"/>
      <c r="J24" s="43"/>
      <c r="K24" s="43"/>
      <c r="L24" s="43"/>
      <c r="M24" s="43"/>
      <c r="N24" s="43"/>
      <c r="O24" s="43"/>
      <c r="P24" s="43"/>
      <c r="R24" s="24"/>
    </row>
    <row r="25" spans="2:18" s="7" customFormat="1" ht="26.25" customHeight="1">
      <c r="B25" s="21"/>
      <c r="D25" s="71" t="s">
        <v>33</v>
      </c>
      <c r="M25" s="144">
        <f>ROUNDUP($N$111,2)</f>
        <v>0</v>
      </c>
      <c r="N25" s="150"/>
      <c r="O25" s="150"/>
      <c r="P25" s="150"/>
      <c r="R25" s="24"/>
    </row>
    <row r="26" spans="2:18" s="7" customFormat="1" ht="7.5" customHeight="1">
      <c r="B26" s="21"/>
      <c r="D26" s="43"/>
      <c r="E26" s="43"/>
      <c r="F26" s="43"/>
      <c r="G26" s="43"/>
      <c r="H26" s="43"/>
      <c r="I26" s="43"/>
      <c r="J26" s="43"/>
      <c r="K26" s="43"/>
      <c r="L26" s="43"/>
      <c r="M26" s="43"/>
      <c r="N26" s="43"/>
      <c r="O26" s="43"/>
      <c r="P26" s="43"/>
      <c r="R26" s="24"/>
    </row>
    <row r="27" spans="2:18" s="7" customFormat="1" ht="15" customHeight="1">
      <c r="B27" s="21"/>
      <c r="D27" s="26" t="s">
        <v>34</v>
      </c>
      <c r="E27" s="26" t="s">
        <v>35</v>
      </c>
      <c r="F27" s="27">
        <v>0.21</v>
      </c>
      <c r="G27" s="72" t="s">
        <v>36</v>
      </c>
      <c r="H27" s="202">
        <f>SUM($BE$111:$BE$1188)</f>
        <v>0</v>
      </c>
      <c r="I27" s="150"/>
      <c r="J27" s="150"/>
      <c r="M27" s="202">
        <f>SUM($BE$111:$BE$1188)*$F$27</f>
        <v>0</v>
      </c>
      <c r="N27" s="150"/>
      <c r="O27" s="150"/>
      <c r="P27" s="150"/>
      <c r="R27" s="24"/>
    </row>
    <row r="28" spans="2:18" s="7" customFormat="1" ht="15" customHeight="1">
      <c r="B28" s="21"/>
      <c r="E28" s="26" t="s">
        <v>37</v>
      </c>
      <c r="F28" s="27">
        <v>0.15</v>
      </c>
      <c r="G28" s="72" t="s">
        <v>36</v>
      </c>
      <c r="H28" s="202">
        <f>SUM($BF$111:$BF$1188)</f>
        <v>0</v>
      </c>
      <c r="I28" s="150"/>
      <c r="J28" s="150"/>
      <c r="M28" s="202">
        <f>SUM($BF$111:$BF$1188)*$F$28</f>
        <v>0</v>
      </c>
      <c r="N28" s="150"/>
      <c r="O28" s="150"/>
      <c r="P28" s="150"/>
      <c r="R28" s="24"/>
    </row>
    <row r="29" spans="2:18" s="7" customFormat="1" ht="15" customHeight="1">
      <c r="B29" s="21"/>
      <c r="E29" s="26" t="s">
        <v>38</v>
      </c>
      <c r="F29" s="27">
        <v>0.21</v>
      </c>
      <c r="G29" s="72" t="s">
        <v>36</v>
      </c>
      <c r="H29" s="202">
        <f>SUM($BG$111:$BG$1188)</f>
        <v>0</v>
      </c>
      <c r="I29" s="150"/>
      <c r="J29" s="150"/>
      <c r="M29" s="202">
        <v>0</v>
      </c>
      <c r="N29" s="150"/>
      <c r="O29" s="150"/>
      <c r="P29" s="150"/>
      <c r="R29" s="24"/>
    </row>
    <row r="30" spans="2:18" s="7" customFormat="1" ht="15" customHeight="1">
      <c r="B30" s="21"/>
      <c r="E30" s="26" t="s">
        <v>39</v>
      </c>
      <c r="F30" s="27">
        <v>0.15</v>
      </c>
      <c r="G30" s="72" t="s">
        <v>36</v>
      </c>
      <c r="H30" s="202">
        <f>SUM($BH$111:$BH$1188)</f>
        <v>0</v>
      </c>
      <c r="I30" s="150"/>
      <c r="J30" s="150"/>
      <c r="M30" s="202">
        <v>0</v>
      </c>
      <c r="N30" s="150"/>
      <c r="O30" s="150"/>
      <c r="P30" s="150"/>
      <c r="R30" s="24"/>
    </row>
    <row r="31" spans="2:18" s="7" customFormat="1" ht="15" customHeight="1">
      <c r="B31" s="21"/>
      <c r="E31" s="26" t="s">
        <v>40</v>
      </c>
      <c r="F31" s="27">
        <v>0</v>
      </c>
      <c r="G31" s="72" t="s">
        <v>36</v>
      </c>
      <c r="H31" s="202">
        <f>SUM($BI$111:$BI$1188)</f>
        <v>0</v>
      </c>
      <c r="I31" s="150"/>
      <c r="J31" s="150"/>
      <c r="M31" s="202">
        <v>0</v>
      </c>
      <c r="N31" s="150"/>
      <c r="O31" s="150"/>
      <c r="P31" s="150"/>
      <c r="R31" s="24"/>
    </row>
    <row r="32" spans="2:18" s="7" customFormat="1" ht="7.5" customHeight="1">
      <c r="B32" s="21"/>
      <c r="R32" s="24"/>
    </row>
    <row r="33" spans="2:18" s="7" customFormat="1" ht="26.25" customHeight="1">
      <c r="B33" s="21"/>
      <c r="C33" s="30"/>
      <c r="D33" s="31" t="s">
        <v>41</v>
      </c>
      <c r="E33" s="32"/>
      <c r="F33" s="32"/>
      <c r="G33" s="73" t="s">
        <v>42</v>
      </c>
      <c r="H33" s="33" t="s">
        <v>43</v>
      </c>
      <c r="I33" s="32"/>
      <c r="J33" s="32"/>
      <c r="K33" s="32"/>
      <c r="L33" s="147">
        <f>ROUNDUP(SUM($M$25:$M$31),2)</f>
        <v>0</v>
      </c>
      <c r="M33" s="137"/>
      <c r="N33" s="137"/>
      <c r="O33" s="137"/>
      <c r="P33" s="148"/>
      <c r="Q33" s="30"/>
      <c r="R33" s="34"/>
    </row>
    <row r="34" spans="2:18" s="7" customFormat="1" ht="15" customHeight="1">
      <c r="B34" s="35"/>
      <c r="C34" s="36"/>
      <c r="D34" s="36"/>
      <c r="E34" s="36"/>
      <c r="F34" s="36"/>
      <c r="G34" s="36"/>
      <c r="H34" s="36"/>
      <c r="I34" s="36"/>
      <c r="J34" s="36"/>
      <c r="K34" s="36"/>
      <c r="L34" s="36"/>
      <c r="M34" s="36"/>
      <c r="N34" s="36"/>
      <c r="O34" s="36"/>
      <c r="P34" s="36"/>
      <c r="Q34" s="36"/>
      <c r="R34" s="37"/>
    </row>
    <row r="38" spans="2:18" s="7" customFormat="1" ht="7.5" customHeight="1">
      <c r="B38" s="38"/>
      <c r="C38" s="39"/>
      <c r="D38" s="39"/>
      <c r="E38" s="39"/>
      <c r="F38" s="39"/>
      <c r="G38" s="39"/>
      <c r="H38" s="39"/>
      <c r="I38" s="39"/>
      <c r="J38" s="39"/>
      <c r="K38" s="39"/>
      <c r="L38" s="39"/>
      <c r="M38" s="39"/>
      <c r="N38" s="39"/>
      <c r="O38" s="39"/>
      <c r="P38" s="39"/>
      <c r="Q38" s="39"/>
      <c r="R38" s="74"/>
    </row>
    <row r="39" spans="2:18" s="7" customFormat="1" ht="37.5" customHeight="1">
      <c r="B39" s="21"/>
      <c r="C39" s="149" t="s">
        <v>78</v>
      </c>
      <c r="D39" s="150"/>
      <c r="E39" s="150"/>
      <c r="F39" s="150"/>
      <c r="G39" s="150"/>
      <c r="H39" s="150"/>
      <c r="I39" s="150"/>
      <c r="J39" s="150"/>
      <c r="K39" s="150"/>
      <c r="L39" s="150"/>
      <c r="M39" s="150"/>
      <c r="N39" s="150"/>
      <c r="O39" s="150"/>
      <c r="P39" s="150"/>
      <c r="Q39" s="150"/>
      <c r="R39" s="203"/>
    </row>
    <row r="40" spans="2:18" s="7" customFormat="1" ht="7.5" customHeight="1">
      <c r="B40" s="21"/>
      <c r="R40" s="24"/>
    </row>
    <row r="41" spans="2:18" s="7" customFormat="1" ht="15" customHeight="1">
      <c r="B41" s="21"/>
      <c r="C41" s="16" t="s">
        <v>15</v>
      </c>
      <c r="F41" s="197" t="str">
        <f>$F$6</f>
        <v>37 - Psáry - aktualizace a doplnění PD na cyklostezky</v>
      </c>
      <c r="G41" s="150"/>
      <c r="H41" s="150"/>
      <c r="I41" s="150"/>
      <c r="J41" s="150"/>
      <c r="K41" s="150"/>
      <c r="L41" s="150"/>
      <c r="M41" s="150"/>
      <c r="N41" s="150"/>
      <c r="O41" s="150"/>
      <c r="P41" s="150"/>
      <c r="Q41" s="150"/>
      <c r="R41" s="24"/>
    </row>
    <row r="42" spans="2:18" s="7" customFormat="1" ht="15" customHeight="1">
      <c r="B42" s="21"/>
      <c r="C42" s="15" t="s">
        <v>76</v>
      </c>
      <c r="F42" s="151" t="str">
        <f>$F$7</f>
        <v>37 - Psáry - aktualizace a doplnění PD na cyklostezky</v>
      </c>
      <c r="G42" s="150"/>
      <c r="H42" s="150"/>
      <c r="I42" s="150"/>
      <c r="J42" s="150"/>
      <c r="K42" s="150"/>
      <c r="L42" s="150"/>
      <c r="M42" s="150"/>
      <c r="N42" s="150"/>
      <c r="O42" s="150"/>
      <c r="P42" s="150"/>
      <c r="Q42" s="150"/>
      <c r="R42" s="24"/>
    </row>
    <row r="43" spans="2:18" s="7" customFormat="1" ht="7.5" customHeight="1">
      <c r="B43" s="21"/>
      <c r="R43" s="24"/>
    </row>
    <row r="44" spans="2:18" s="7" customFormat="1" ht="18.75" customHeight="1">
      <c r="B44" s="21"/>
      <c r="C44" s="16" t="s">
        <v>19</v>
      </c>
      <c r="F44" s="17" t="str">
        <f>$F$10</f>
        <v> </v>
      </c>
      <c r="K44" s="16" t="s">
        <v>21</v>
      </c>
      <c r="M44" s="198" t="str">
        <f>IF($O$10="","",$O$10)</f>
        <v>27.07.2016</v>
      </c>
      <c r="N44" s="150"/>
      <c r="O44" s="150"/>
      <c r="P44" s="150"/>
      <c r="R44" s="24"/>
    </row>
    <row r="45" spans="2:18" s="7" customFormat="1" ht="7.5" customHeight="1">
      <c r="B45" s="21"/>
      <c r="R45" s="24"/>
    </row>
    <row r="46" spans="2:18" s="7" customFormat="1" ht="15.75" customHeight="1">
      <c r="B46" s="21"/>
      <c r="C46" s="16" t="s">
        <v>25</v>
      </c>
      <c r="F46" s="17" t="str">
        <f>$E$13</f>
        <v> </v>
      </c>
      <c r="K46" s="16" t="s">
        <v>30</v>
      </c>
      <c r="M46" s="152" t="str">
        <f>$E$19</f>
        <v> </v>
      </c>
      <c r="N46" s="150"/>
      <c r="O46" s="150"/>
      <c r="P46" s="150"/>
      <c r="Q46" s="150"/>
      <c r="R46" s="24"/>
    </row>
    <row r="47" spans="2:18" s="7" customFormat="1" ht="15" customHeight="1">
      <c r="B47" s="21"/>
      <c r="C47" s="16" t="s">
        <v>28</v>
      </c>
      <c r="F47" s="17" t="str">
        <f>IF($E$16="","",$E$16)</f>
        <v>Vyplň údaj</v>
      </c>
      <c r="R47" s="24"/>
    </row>
    <row r="48" spans="2:18" s="7" customFormat="1" ht="11.25" customHeight="1">
      <c r="B48" s="21"/>
      <c r="R48" s="24"/>
    </row>
    <row r="49" spans="2:18" s="7" customFormat="1" ht="30" customHeight="1">
      <c r="B49" s="21"/>
      <c r="C49" s="200" t="s">
        <v>79</v>
      </c>
      <c r="D49" s="201"/>
      <c r="E49" s="201"/>
      <c r="F49" s="201"/>
      <c r="G49" s="201"/>
      <c r="H49" s="30"/>
      <c r="I49" s="30"/>
      <c r="J49" s="30"/>
      <c r="K49" s="30"/>
      <c r="L49" s="30"/>
      <c r="M49" s="30"/>
      <c r="N49" s="200" t="s">
        <v>80</v>
      </c>
      <c r="O49" s="201"/>
      <c r="P49" s="201"/>
      <c r="Q49" s="201"/>
      <c r="R49" s="34"/>
    </row>
    <row r="50" spans="2:18" s="7" customFormat="1" ht="11.25" customHeight="1">
      <c r="B50" s="21"/>
      <c r="R50" s="24"/>
    </row>
    <row r="51" spans="2:47" s="7" customFormat="1" ht="30" customHeight="1">
      <c r="B51" s="21"/>
      <c r="C51" s="53" t="s">
        <v>81</v>
      </c>
      <c r="N51" s="144">
        <f>ROUNDUP($N$111,2)</f>
        <v>0</v>
      </c>
      <c r="O51" s="150"/>
      <c r="P51" s="150"/>
      <c r="Q51" s="150"/>
      <c r="R51" s="24"/>
      <c r="AU51" s="7" t="s">
        <v>82</v>
      </c>
    </row>
    <row r="52" spans="2:18" s="59" customFormat="1" ht="25.5" customHeight="1">
      <c r="B52" s="75"/>
      <c r="D52" s="76" t="s">
        <v>83</v>
      </c>
      <c r="N52" s="199">
        <f>ROUNDUP($N$112,2)</f>
        <v>0</v>
      </c>
      <c r="O52" s="196"/>
      <c r="P52" s="196"/>
      <c r="Q52" s="196"/>
      <c r="R52" s="77"/>
    </row>
    <row r="53" spans="2:18" s="78" customFormat="1" ht="21" customHeight="1">
      <c r="B53" s="79"/>
      <c r="D53" s="80" t="s">
        <v>84</v>
      </c>
      <c r="N53" s="195">
        <f>ROUNDUP($N$113,2)</f>
        <v>0</v>
      </c>
      <c r="O53" s="196"/>
      <c r="P53" s="196"/>
      <c r="Q53" s="196"/>
      <c r="R53" s="81"/>
    </row>
    <row r="54" spans="2:18" s="78" customFormat="1" ht="21" customHeight="1">
      <c r="B54" s="79"/>
      <c r="D54" s="80" t="s">
        <v>85</v>
      </c>
      <c r="N54" s="195">
        <f>ROUNDUP($N$191,2)</f>
        <v>0</v>
      </c>
      <c r="O54" s="196"/>
      <c r="P54" s="196"/>
      <c r="Q54" s="196"/>
      <c r="R54" s="81"/>
    </row>
    <row r="55" spans="2:18" s="78" customFormat="1" ht="21" customHeight="1">
      <c r="B55" s="79"/>
      <c r="D55" s="80" t="s">
        <v>86</v>
      </c>
      <c r="N55" s="195">
        <f>ROUNDUP($N$213,2)</f>
        <v>0</v>
      </c>
      <c r="O55" s="196"/>
      <c r="P55" s="196"/>
      <c r="Q55" s="196"/>
      <c r="R55" s="81"/>
    </row>
    <row r="56" spans="2:18" s="78" customFormat="1" ht="21" customHeight="1">
      <c r="B56" s="79"/>
      <c r="D56" s="80" t="s">
        <v>87</v>
      </c>
      <c r="N56" s="195">
        <f>ROUNDUP($N$235,2)</f>
        <v>0</v>
      </c>
      <c r="O56" s="196"/>
      <c r="P56" s="196"/>
      <c r="Q56" s="196"/>
      <c r="R56" s="81"/>
    </row>
    <row r="57" spans="2:18" s="78" customFormat="1" ht="21" customHeight="1">
      <c r="B57" s="79"/>
      <c r="D57" s="80" t="s">
        <v>88</v>
      </c>
      <c r="N57" s="195">
        <f>ROUNDUP($N$255,2)</f>
        <v>0</v>
      </c>
      <c r="O57" s="196"/>
      <c r="P57" s="196"/>
      <c r="Q57" s="196"/>
      <c r="R57" s="81"/>
    </row>
    <row r="58" spans="2:18" s="78" customFormat="1" ht="21" customHeight="1">
      <c r="B58" s="79"/>
      <c r="D58" s="80" t="s">
        <v>89</v>
      </c>
      <c r="N58" s="195">
        <f>ROUNDUP($N$273,2)</f>
        <v>0</v>
      </c>
      <c r="O58" s="196"/>
      <c r="P58" s="196"/>
      <c r="Q58" s="196"/>
      <c r="R58" s="81"/>
    </row>
    <row r="59" spans="2:18" s="78" customFormat="1" ht="21" customHeight="1">
      <c r="B59" s="79"/>
      <c r="D59" s="80" t="s">
        <v>90</v>
      </c>
      <c r="N59" s="195">
        <f>ROUNDUP($N$289,2)</f>
        <v>0</v>
      </c>
      <c r="O59" s="196"/>
      <c r="P59" s="196"/>
      <c r="Q59" s="196"/>
      <c r="R59" s="81"/>
    </row>
    <row r="60" spans="2:18" s="78" customFormat="1" ht="21" customHeight="1">
      <c r="B60" s="79"/>
      <c r="D60" s="80" t="s">
        <v>91</v>
      </c>
      <c r="N60" s="195">
        <f>ROUNDUP($N$391,2)</f>
        <v>0</v>
      </c>
      <c r="O60" s="196"/>
      <c r="P60" s="196"/>
      <c r="Q60" s="196"/>
      <c r="R60" s="81"/>
    </row>
    <row r="61" spans="2:18" s="78" customFormat="1" ht="21" customHeight="1">
      <c r="B61" s="79"/>
      <c r="D61" s="80" t="s">
        <v>92</v>
      </c>
      <c r="N61" s="195">
        <f>ROUNDUP($N$408,2)</f>
        <v>0</v>
      </c>
      <c r="O61" s="196"/>
      <c r="P61" s="196"/>
      <c r="Q61" s="196"/>
      <c r="R61" s="81"/>
    </row>
    <row r="62" spans="2:18" s="59" customFormat="1" ht="25.5" customHeight="1">
      <c r="B62" s="75"/>
      <c r="D62" s="76" t="s">
        <v>93</v>
      </c>
      <c r="N62" s="199">
        <f>ROUNDUP($N$417,2)</f>
        <v>0</v>
      </c>
      <c r="O62" s="196"/>
      <c r="P62" s="196"/>
      <c r="Q62" s="196"/>
      <c r="R62" s="77"/>
    </row>
    <row r="63" spans="2:18" s="78" customFormat="1" ht="21" customHeight="1">
      <c r="B63" s="79"/>
      <c r="D63" s="80" t="s">
        <v>84</v>
      </c>
      <c r="N63" s="195">
        <f>ROUNDUP($N$418,2)</f>
        <v>0</v>
      </c>
      <c r="O63" s="196"/>
      <c r="P63" s="196"/>
      <c r="Q63" s="196"/>
      <c r="R63" s="81"/>
    </row>
    <row r="64" spans="2:18" s="78" customFormat="1" ht="21" customHeight="1">
      <c r="B64" s="79"/>
      <c r="D64" s="80" t="s">
        <v>94</v>
      </c>
      <c r="N64" s="195">
        <f>ROUNDUP($N$502,2)</f>
        <v>0</v>
      </c>
      <c r="O64" s="196"/>
      <c r="P64" s="196"/>
      <c r="Q64" s="196"/>
      <c r="R64" s="81"/>
    </row>
    <row r="65" spans="2:18" s="78" customFormat="1" ht="21" customHeight="1">
      <c r="B65" s="79"/>
      <c r="D65" s="80" t="s">
        <v>95</v>
      </c>
      <c r="N65" s="195">
        <f>ROUNDUP($N$516,2)</f>
        <v>0</v>
      </c>
      <c r="O65" s="196"/>
      <c r="P65" s="196"/>
      <c r="Q65" s="196"/>
      <c r="R65" s="81"/>
    </row>
    <row r="66" spans="2:18" s="78" customFormat="1" ht="21" customHeight="1">
      <c r="B66" s="79"/>
      <c r="D66" s="80" t="s">
        <v>96</v>
      </c>
      <c r="N66" s="195">
        <f>ROUNDUP($N$528,2)</f>
        <v>0</v>
      </c>
      <c r="O66" s="196"/>
      <c r="P66" s="196"/>
      <c r="Q66" s="196"/>
      <c r="R66" s="81"/>
    </row>
    <row r="67" spans="2:18" s="78" customFormat="1" ht="21" customHeight="1">
      <c r="B67" s="79"/>
      <c r="D67" s="80" t="s">
        <v>97</v>
      </c>
      <c r="N67" s="195">
        <f>ROUNDUP($N$548,2)</f>
        <v>0</v>
      </c>
      <c r="O67" s="196"/>
      <c r="P67" s="196"/>
      <c r="Q67" s="196"/>
      <c r="R67" s="81"/>
    </row>
    <row r="68" spans="2:18" s="78" customFormat="1" ht="21" customHeight="1">
      <c r="B68" s="79"/>
      <c r="D68" s="80" t="s">
        <v>89</v>
      </c>
      <c r="N68" s="195">
        <f>ROUNDUP($N$570,2)</f>
        <v>0</v>
      </c>
      <c r="O68" s="196"/>
      <c r="P68" s="196"/>
      <c r="Q68" s="196"/>
      <c r="R68" s="81"/>
    </row>
    <row r="69" spans="2:18" s="78" customFormat="1" ht="21" customHeight="1">
      <c r="B69" s="79"/>
      <c r="D69" s="80" t="s">
        <v>90</v>
      </c>
      <c r="N69" s="195">
        <f>ROUNDUP($N$591,2)</f>
        <v>0</v>
      </c>
      <c r="O69" s="196"/>
      <c r="P69" s="196"/>
      <c r="Q69" s="196"/>
      <c r="R69" s="81"/>
    </row>
    <row r="70" spans="2:18" s="78" customFormat="1" ht="21" customHeight="1">
      <c r="B70" s="79"/>
      <c r="D70" s="80" t="s">
        <v>91</v>
      </c>
      <c r="N70" s="195">
        <f>ROUNDUP($N$680,2)</f>
        <v>0</v>
      </c>
      <c r="O70" s="196"/>
      <c r="P70" s="196"/>
      <c r="Q70" s="196"/>
      <c r="R70" s="81"/>
    </row>
    <row r="71" spans="2:18" s="78" customFormat="1" ht="21" customHeight="1">
      <c r="B71" s="79"/>
      <c r="D71" s="80" t="s">
        <v>92</v>
      </c>
      <c r="N71" s="195">
        <f>ROUNDUP($N$695,2)</f>
        <v>0</v>
      </c>
      <c r="O71" s="196"/>
      <c r="P71" s="196"/>
      <c r="Q71" s="196"/>
      <c r="R71" s="81"/>
    </row>
    <row r="72" spans="2:18" s="59" customFormat="1" ht="25.5" customHeight="1">
      <c r="B72" s="75"/>
      <c r="D72" s="76" t="s">
        <v>98</v>
      </c>
      <c r="N72" s="199">
        <f>ROUNDUP($N$705,2)</f>
        <v>0</v>
      </c>
      <c r="O72" s="196"/>
      <c r="P72" s="196"/>
      <c r="Q72" s="196"/>
      <c r="R72" s="77"/>
    </row>
    <row r="73" spans="2:18" s="78" customFormat="1" ht="21" customHeight="1">
      <c r="B73" s="79"/>
      <c r="D73" s="80" t="s">
        <v>84</v>
      </c>
      <c r="N73" s="195">
        <f>ROUNDUP($N$706,2)</f>
        <v>0</v>
      </c>
      <c r="O73" s="196"/>
      <c r="P73" s="196"/>
      <c r="Q73" s="196"/>
      <c r="R73" s="81"/>
    </row>
    <row r="74" spans="2:18" s="78" customFormat="1" ht="21" customHeight="1">
      <c r="B74" s="79"/>
      <c r="D74" s="80" t="s">
        <v>99</v>
      </c>
      <c r="N74" s="195">
        <f>ROUNDUP($N$724,2)</f>
        <v>0</v>
      </c>
      <c r="O74" s="196"/>
      <c r="P74" s="196"/>
      <c r="Q74" s="196"/>
      <c r="R74" s="81"/>
    </row>
    <row r="75" spans="2:18" s="78" customFormat="1" ht="21" customHeight="1">
      <c r="B75" s="79"/>
      <c r="D75" s="80" t="s">
        <v>100</v>
      </c>
      <c r="N75" s="195">
        <f>ROUNDUP($N$730,2)</f>
        <v>0</v>
      </c>
      <c r="O75" s="196"/>
      <c r="P75" s="196"/>
      <c r="Q75" s="196"/>
      <c r="R75" s="81"/>
    </row>
    <row r="76" spans="2:18" s="78" customFormat="1" ht="21" customHeight="1">
      <c r="B76" s="79"/>
      <c r="D76" s="80" t="s">
        <v>90</v>
      </c>
      <c r="N76" s="195">
        <f>ROUNDUP($N$752,2)</f>
        <v>0</v>
      </c>
      <c r="O76" s="196"/>
      <c r="P76" s="196"/>
      <c r="Q76" s="196"/>
      <c r="R76" s="81"/>
    </row>
    <row r="77" spans="2:18" s="78" customFormat="1" ht="21" customHeight="1">
      <c r="B77" s="79"/>
      <c r="D77" s="80" t="s">
        <v>91</v>
      </c>
      <c r="N77" s="195">
        <f>ROUNDUP($N$803,2)</f>
        <v>0</v>
      </c>
      <c r="O77" s="196"/>
      <c r="P77" s="196"/>
      <c r="Q77" s="196"/>
      <c r="R77" s="81"/>
    </row>
    <row r="78" spans="2:18" s="78" customFormat="1" ht="21" customHeight="1">
      <c r="B78" s="79"/>
      <c r="D78" s="80" t="s">
        <v>92</v>
      </c>
      <c r="N78" s="195">
        <f>ROUNDUP($N$820,2)</f>
        <v>0</v>
      </c>
      <c r="O78" s="196"/>
      <c r="P78" s="196"/>
      <c r="Q78" s="196"/>
      <c r="R78" s="81"/>
    </row>
    <row r="79" spans="2:18" s="59" customFormat="1" ht="25.5" customHeight="1">
      <c r="B79" s="75"/>
      <c r="D79" s="76" t="s">
        <v>101</v>
      </c>
      <c r="N79" s="199">
        <f>ROUNDUP($N$830,2)</f>
        <v>0</v>
      </c>
      <c r="O79" s="196"/>
      <c r="P79" s="196"/>
      <c r="Q79" s="196"/>
      <c r="R79" s="77"/>
    </row>
    <row r="80" spans="2:18" s="78" customFormat="1" ht="21" customHeight="1">
      <c r="B80" s="79"/>
      <c r="D80" s="80" t="s">
        <v>84</v>
      </c>
      <c r="N80" s="195">
        <f>ROUNDUP($N$831,2)</f>
        <v>0</v>
      </c>
      <c r="O80" s="196"/>
      <c r="P80" s="196"/>
      <c r="Q80" s="196"/>
      <c r="R80" s="81"/>
    </row>
    <row r="81" spans="2:18" s="78" customFormat="1" ht="21" customHeight="1">
      <c r="B81" s="79"/>
      <c r="D81" s="80" t="s">
        <v>102</v>
      </c>
      <c r="N81" s="195">
        <f>ROUNDUP($N$867,2)</f>
        <v>0</v>
      </c>
      <c r="O81" s="196"/>
      <c r="P81" s="196"/>
      <c r="Q81" s="196"/>
      <c r="R81" s="81"/>
    </row>
    <row r="82" spans="2:18" s="78" customFormat="1" ht="21" customHeight="1">
      <c r="B82" s="79"/>
      <c r="D82" s="80" t="s">
        <v>90</v>
      </c>
      <c r="N82" s="195">
        <f>ROUNDUP($N$887,2)</f>
        <v>0</v>
      </c>
      <c r="O82" s="196"/>
      <c r="P82" s="196"/>
      <c r="Q82" s="196"/>
      <c r="R82" s="81"/>
    </row>
    <row r="83" spans="2:18" s="78" customFormat="1" ht="21" customHeight="1">
      <c r="B83" s="79"/>
      <c r="D83" s="80" t="s">
        <v>91</v>
      </c>
      <c r="N83" s="195">
        <f>ROUNDUP($N$939,2)</f>
        <v>0</v>
      </c>
      <c r="O83" s="196"/>
      <c r="P83" s="196"/>
      <c r="Q83" s="196"/>
      <c r="R83" s="81"/>
    </row>
    <row r="84" spans="2:18" s="78" customFormat="1" ht="21" customHeight="1">
      <c r="B84" s="79"/>
      <c r="D84" s="80" t="s">
        <v>92</v>
      </c>
      <c r="N84" s="195">
        <f>ROUNDUP($N$957,2)</f>
        <v>0</v>
      </c>
      <c r="O84" s="196"/>
      <c r="P84" s="196"/>
      <c r="Q84" s="196"/>
      <c r="R84" s="81"/>
    </row>
    <row r="85" spans="2:18" s="59" customFormat="1" ht="25.5" customHeight="1">
      <c r="B85" s="75"/>
      <c r="D85" s="76" t="s">
        <v>103</v>
      </c>
      <c r="N85" s="199">
        <f>ROUNDUP($N$967,2)</f>
        <v>0</v>
      </c>
      <c r="O85" s="196"/>
      <c r="P85" s="196"/>
      <c r="Q85" s="196"/>
      <c r="R85" s="77"/>
    </row>
    <row r="86" spans="2:18" s="78" customFormat="1" ht="21" customHeight="1">
      <c r="B86" s="79"/>
      <c r="D86" s="80" t="s">
        <v>84</v>
      </c>
      <c r="N86" s="195">
        <f>ROUNDUP($N$968,2)</f>
        <v>0</v>
      </c>
      <c r="O86" s="196"/>
      <c r="P86" s="196"/>
      <c r="Q86" s="196"/>
      <c r="R86" s="81"/>
    </row>
    <row r="87" spans="2:18" s="78" customFormat="1" ht="21" customHeight="1">
      <c r="B87" s="79"/>
      <c r="D87" s="80" t="s">
        <v>85</v>
      </c>
      <c r="N87" s="195">
        <f>ROUNDUP($N$1027,2)</f>
        <v>0</v>
      </c>
      <c r="O87" s="196"/>
      <c r="P87" s="196"/>
      <c r="Q87" s="196"/>
      <c r="R87" s="81"/>
    </row>
    <row r="88" spans="2:18" s="78" customFormat="1" ht="21" customHeight="1">
      <c r="B88" s="79"/>
      <c r="D88" s="80" t="s">
        <v>86</v>
      </c>
      <c r="N88" s="195">
        <f>ROUNDUP($N$1049,2)</f>
        <v>0</v>
      </c>
      <c r="O88" s="196"/>
      <c r="P88" s="196"/>
      <c r="Q88" s="196"/>
      <c r="R88" s="81"/>
    </row>
    <row r="89" spans="2:18" s="78" customFormat="1" ht="21" customHeight="1">
      <c r="B89" s="79"/>
      <c r="D89" s="80" t="s">
        <v>88</v>
      </c>
      <c r="N89" s="195">
        <f>ROUNDUP($N$1071,2)</f>
        <v>0</v>
      </c>
      <c r="O89" s="196"/>
      <c r="P89" s="196"/>
      <c r="Q89" s="196"/>
      <c r="R89" s="81"/>
    </row>
    <row r="90" spans="2:18" s="78" customFormat="1" ht="21" customHeight="1">
      <c r="B90" s="79"/>
      <c r="D90" s="80" t="s">
        <v>89</v>
      </c>
      <c r="N90" s="195">
        <f>ROUNDUP($N$1089,2)</f>
        <v>0</v>
      </c>
      <c r="O90" s="196"/>
      <c r="P90" s="196"/>
      <c r="Q90" s="196"/>
      <c r="R90" s="81"/>
    </row>
    <row r="91" spans="2:18" s="78" customFormat="1" ht="21" customHeight="1">
      <c r="B91" s="79"/>
      <c r="D91" s="80" t="s">
        <v>90</v>
      </c>
      <c r="N91" s="195">
        <f>ROUNDUP($N$1093,2)</f>
        <v>0</v>
      </c>
      <c r="O91" s="196"/>
      <c r="P91" s="196"/>
      <c r="Q91" s="196"/>
      <c r="R91" s="81"/>
    </row>
    <row r="92" spans="2:18" s="78" customFormat="1" ht="21" customHeight="1">
      <c r="B92" s="79"/>
      <c r="D92" s="80" t="s">
        <v>91</v>
      </c>
      <c r="N92" s="195">
        <f>ROUNDUP($N$1160,2)</f>
        <v>0</v>
      </c>
      <c r="O92" s="196"/>
      <c r="P92" s="196"/>
      <c r="Q92" s="196"/>
      <c r="R92" s="81"/>
    </row>
    <row r="93" spans="2:18" s="78" customFormat="1" ht="21" customHeight="1">
      <c r="B93" s="79"/>
      <c r="D93" s="80" t="s">
        <v>92</v>
      </c>
      <c r="N93" s="195">
        <f>ROUNDUP($N$1180,2)</f>
        <v>0</v>
      </c>
      <c r="O93" s="196"/>
      <c r="P93" s="196"/>
      <c r="Q93" s="196"/>
      <c r="R93" s="81"/>
    </row>
    <row r="94" spans="2:18" s="7" customFormat="1" ht="22.5" customHeight="1">
      <c r="B94" s="21"/>
      <c r="R94" s="24"/>
    </row>
    <row r="95" spans="2:18" s="7" customFormat="1" ht="7.5" customHeight="1">
      <c r="B95" s="35"/>
      <c r="C95" s="36"/>
      <c r="D95" s="36"/>
      <c r="E95" s="36"/>
      <c r="F95" s="36"/>
      <c r="G95" s="36"/>
      <c r="H95" s="36"/>
      <c r="I95" s="36"/>
      <c r="J95" s="36"/>
      <c r="K95" s="36"/>
      <c r="L95" s="36"/>
      <c r="M95" s="36"/>
      <c r="N95" s="36"/>
      <c r="O95" s="36"/>
      <c r="P95" s="36"/>
      <c r="Q95" s="36"/>
      <c r="R95" s="37"/>
    </row>
    <row r="99" spans="2:19" s="7" customFormat="1" ht="7.5" customHeight="1">
      <c r="B99" s="38"/>
      <c r="C99" s="39"/>
      <c r="D99" s="39"/>
      <c r="E99" s="39"/>
      <c r="F99" s="39"/>
      <c r="G99" s="39"/>
      <c r="H99" s="39"/>
      <c r="I99" s="39"/>
      <c r="J99" s="39"/>
      <c r="K99" s="39"/>
      <c r="L99" s="39"/>
      <c r="M99" s="39"/>
      <c r="N99" s="39"/>
      <c r="O99" s="39"/>
      <c r="P99" s="39"/>
      <c r="Q99" s="39"/>
      <c r="R99" s="39"/>
      <c r="S99" s="21"/>
    </row>
    <row r="100" spans="2:19" s="7" customFormat="1" ht="37.5" customHeight="1">
      <c r="B100" s="21"/>
      <c r="C100" s="149" t="s">
        <v>104</v>
      </c>
      <c r="D100" s="150"/>
      <c r="E100" s="150"/>
      <c r="F100" s="150"/>
      <c r="G100" s="150"/>
      <c r="H100" s="150"/>
      <c r="I100" s="150"/>
      <c r="J100" s="150"/>
      <c r="K100" s="150"/>
      <c r="L100" s="150"/>
      <c r="M100" s="150"/>
      <c r="N100" s="150"/>
      <c r="O100" s="150"/>
      <c r="P100" s="150"/>
      <c r="Q100" s="150"/>
      <c r="R100" s="150"/>
      <c r="S100" s="21"/>
    </row>
    <row r="101" spans="2:19" s="7" customFormat="1" ht="7.5" customHeight="1">
      <c r="B101" s="21"/>
      <c r="S101" s="21"/>
    </row>
    <row r="102" spans="2:19" s="7" customFormat="1" ht="15" customHeight="1">
      <c r="B102" s="21"/>
      <c r="C102" s="16" t="s">
        <v>15</v>
      </c>
      <c r="F102" s="197" t="str">
        <f>$F$6</f>
        <v>37 - Psáry - aktualizace a doplnění PD na cyklostezky</v>
      </c>
      <c r="G102" s="150"/>
      <c r="H102" s="150"/>
      <c r="I102" s="150"/>
      <c r="J102" s="150"/>
      <c r="K102" s="150"/>
      <c r="L102" s="150"/>
      <c r="M102" s="150"/>
      <c r="N102" s="150"/>
      <c r="O102" s="150"/>
      <c r="P102" s="150"/>
      <c r="Q102" s="150"/>
      <c r="S102" s="21"/>
    </row>
    <row r="103" spans="2:19" s="7" customFormat="1" ht="15" customHeight="1">
      <c r="B103" s="21"/>
      <c r="C103" s="15" t="s">
        <v>76</v>
      </c>
      <c r="F103" s="151" t="str">
        <f>$F$7</f>
        <v>37 - Psáry - aktualizace a doplnění PD na cyklostezky</v>
      </c>
      <c r="G103" s="150"/>
      <c r="H103" s="150"/>
      <c r="I103" s="150"/>
      <c r="J103" s="150"/>
      <c r="K103" s="150"/>
      <c r="L103" s="150"/>
      <c r="M103" s="150"/>
      <c r="N103" s="150"/>
      <c r="O103" s="150"/>
      <c r="P103" s="150"/>
      <c r="Q103" s="150"/>
      <c r="S103" s="21"/>
    </row>
    <row r="104" spans="2:19" s="7" customFormat="1" ht="7.5" customHeight="1">
      <c r="B104" s="21"/>
      <c r="S104" s="21"/>
    </row>
    <row r="105" spans="2:19" s="7" customFormat="1" ht="18.75" customHeight="1">
      <c r="B105" s="21"/>
      <c r="C105" s="16" t="s">
        <v>19</v>
      </c>
      <c r="F105" s="17" t="str">
        <f>$F$10</f>
        <v> </v>
      </c>
      <c r="K105" s="16" t="s">
        <v>21</v>
      </c>
      <c r="M105" s="198" t="str">
        <f>IF($O$10="","",$O$10)</f>
        <v>27.07.2016</v>
      </c>
      <c r="N105" s="150"/>
      <c r="O105" s="150"/>
      <c r="P105" s="150"/>
      <c r="S105" s="21"/>
    </row>
    <row r="106" spans="2:19" s="7" customFormat="1" ht="7.5" customHeight="1">
      <c r="B106" s="21"/>
      <c r="S106" s="21"/>
    </row>
    <row r="107" spans="2:19" s="7" customFormat="1" ht="15.75" customHeight="1">
      <c r="B107" s="21"/>
      <c r="C107" s="16" t="s">
        <v>25</v>
      </c>
      <c r="F107" s="17" t="str">
        <f>$E$13</f>
        <v> </v>
      </c>
      <c r="K107" s="16" t="s">
        <v>30</v>
      </c>
      <c r="M107" s="152" t="str">
        <f>$E$19</f>
        <v> </v>
      </c>
      <c r="N107" s="150"/>
      <c r="O107" s="150"/>
      <c r="P107" s="150"/>
      <c r="Q107" s="150"/>
      <c r="S107" s="21"/>
    </row>
    <row r="108" spans="2:19" s="7" customFormat="1" ht="15" customHeight="1">
      <c r="B108" s="21"/>
      <c r="C108" s="16" t="s">
        <v>28</v>
      </c>
      <c r="F108" s="17" t="str">
        <f>IF($E$16="","",$E$16)</f>
        <v>Vyplň údaj</v>
      </c>
      <c r="S108" s="21"/>
    </row>
    <row r="109" spans="2:19" s="7" customFormat="1" ht="11.25" customHeight="1">
      <c r="B109" s="21"/>
      <c r="S109" s="21"/>
    </row>
    <row r="110" spans="2:27" s="82" customFormat="1" ht="30" customHeight="1">
      <c r="B110" s="83"/>
      <c r="C110" s="84" t="s">
        <v>105</v>
      </c>
      <c r="D110" s="85" t="s">
        <v>50</v>
      </c>
      <c r="E110" s="85" t="s">
        <v>46</v>
      </c>
      <c r="F110" s="193" t="s">
        <v>106</v>
      </c>
      <c r="G110" s="194"/>
      <c r="H110" s="194"/>
      <c r="I110" s="194"/>
      <c r="J110" s="85" t="s">
        <v>107</v>
      </c>
      <c r="K110" s="85" t="s">
        <v>108</v>
      </c>
      <c r="L110" s="193" t="s">
        <v>109</v>
      </c>
      <c r="M110" s="194"/>
      <c r="N110" s="193" t="s">
        <v>110</v>
      </c>
      <c r="O110" s="194"/>
      <c r="P110" s="194"/>
      <c r="Q110" s="194"/>
      <c r="R110" s="86" t="s">
        <v>111</v>
      </c>
      <c r="S110" s="83"/>
      <c r="T110" s="48" t="s">
        <v>112</v>
      </c>
      <c r="U110" s="49" t="s">
        <v>34</v>
      </c>
      <c r="V110" s="49" t="s">
        <v>113</v>
      </c>
      <c r="W110" s="49" t="s">
        <v>114</v>
      </c>
      <c r="X110" s="49" t="s">
        <v>115</v>
      </c>
      <c r="Y110" s="49" t="s">
        <v>116</v>
      </c>
      <c r="Z110" s="49" t="s">
        <v>117</v>
      </c>
      <c r="AA110" s="50" t="s">
        <v>118</v>
      </c>
    </row>
    <row r="111" spans="2:63" s="7" customFormat="1" ht="30" customHeight="1">
      <c r="B111" s="21"/>
      <c r="C111" s="53" t="s">
        <v>81</v>
      </c>
      <c r="N111" s="180">
        <f>$BK$111</f>
        <v>0</v>
      </c>
      <c r="O111" s="150"/>
      <c r="P111" s="150"/>
      <c r="Q111" s="150"/>
      <c r="S111" s="21"/>
      <c r="T111" s="52"/>
      <c r="U111" s="43"/>
      <c r="V111" s="43"/>
      <c r="W111" s="87">
        <f>$W$112+$W$417+$W$705+$W$830+$W$967</f>
        <v>0</v>
      </c>
      <c r="X111" s="43"/>
      <c r="Y111" s="87">
        <f>$Y$112+$Y$417+$Y$705+$Y$830+$Y$967</f>
        <v>0</v>
      </c>
      <c r="Z111" s="43"/>
      <c r="AA111" s="88">
        <f>$AA$112+$AA$417+$AA$705+$AA$830+$AA$967</f>
        <v>0</v>
      </c>
      <c r="AT111" s="7" t="s">
        <v>64</v>
      </c>
      <c r="AU111" s="7" t="s">
        <v>82</v>
      </c>
      <c r="BK111" s="89">
        <f>$BK$112+$BK$417+$BK$705+$BK$830+$BK$967</f>
        <v>0</v>
      </c>
    </row>
    <row r="112" spans="2:63" s="90" customFormat="1" ht="37.5" customHeight="1">
      <c r="B112" s="91"/>
      <c r="D112" s="92" t="s">
        <v>83</v>
      </c>
      <c r="N112" s="178">
        <f>$BK$112</f>
        <v>0</v>
      </c>
      <c r="O112" s="171"/>
      <c r="P112" s="171"/>
      <c r="Q112" s="171"/>
      <c r="S112" s="91"/>
      <c r="T112" s="94"/>
      <c r="W112" s="95">
        <f>$W$113+$W$191+$W$213+$W$235+$W$255+$W$273+$W$289+$W$391+$W$408</f>
        <v>0</v>
      </c>
      <c r="Y112" s="95">
        <f>$Y$113+$Y$191+$Y$213+$Y$235+$Y$255+$Y$273+$Y$289+$Y$391+$Y$408</f>
        <v>0</v>
      </c>
      <c r="AA112" s="96">
        <f>$AA$113+$AA$191+$AA$213+$AA$235+$AA$255+$AA$273+$AA$289+$AA$391+$AA$408</f>
        <v>0</v>
      </c>
      <c r="AR112" s="93" t="s">
        <v>18</v>
      </c>
      <c r="AT112" s="93" t="s">
        <v>64</v>
      </c>
      <c r="AU112" s="93" t="s">
        <v>65</v>
      </c>
      <c r="AY112" s="93" t="s">
        <v>119</v>
      </c>
      <c r="BK112" s="97">
        <f>$BK$113+$BK$191+$BK$213+$BK$235+$BK$255+$BK$273+$BK$289+$BK$391+$BK$408</f>
        <v>0</v>
      </c>
    </row>
    <row r="113" spans="2:63" s="90" customFormat="1" ht="21" customHeight="1">
      <c r="B113" s="91"/>
      <c r="D113" s="98" t="s">
        <v>84</v>
      </c>
      <c r="N113" s="170">
        <f>$BK$113</f>
        <v>0</v>
      </c>
      <c r="O113" s="171"/>
      <c r="P113" s="171"/>
      <c r="Q113" s="171"/>
      <c r="S113" s="91"/>
      <c r="T113" s="94"/>
      <c r="W113" s="95">
        <f>SUM($W$114:$W$190)</f>
        <v>0</v>
      </c>
      <c r="Y113" s="95">
        <f>SUM($Y$114:$Y$190)</f>
        <v>0</v>
      </c>
      <c r="AA113" s="96">
        <f>SUM($AA$114:$AA$190)</f>
        <v>0</v>
      </c>
      <c r="AR113" s="93" t="s">
        <v>18</v>
      </c>
      <c r="AT113" s="93" t="s">
        <v>64</v>
      </c>
      <c r="AU113" s="93" t="s">
        <v>18</v>
      </c>
      <c r="AY113" s="93" t="s">
        <v>119</v>
      </c>
      <c r="BK113" s="97">
        <f>SUM($BK$114:$BK$190)</f>
        <v>0</v>
      </c>
    </row>
    <row r="114" spans="2:65" s="7" customFormat="1" ht="27" customHeight="1">
      <c r="B114" s="21"/>
      <c r="C114" s="99" t="s">
        <v>18</v>
      </c>
      <c r="D114" s="99" t="s">
        <v>120</v>
      </c>
      <c r="E114" s="100" t="s">
        <v>121</v>
      </c>
      <c r="F114" s="168" t="s">
        <v>122</v>
      </c>
      <c r="G114" s="169"/>
      <c r="H114" s="169"/>
      <c r="I114" s="169"/>
      <c r="J114" s="102" t="s">
        <v>123</v>
      </c>
      <c r="K114" s="103">
        <v>172.7</v>
      </c>
      <c r="L114" s="172"/>
      <c r="M114" s="169"/>
      <c r="N114" s="173">
        <f>ROUND($L$114*$K$114,2)</f>
        <v>0</v>
      </c>
      <c r="O114" s="169"/>
      <c r="P114" s="169"/>
      <c r="Q114" s="169"/>
      <c r="R114" s="101"/>
      <c r="S114" s="21"/>
      <c r="T114" s="104"/>
      <c r="U114" s="105" t="s">
        <v>35</v>
      </c>
      <c r="X114" s="106">
        <v>0</v>
      </c>
      <c r="Y114" s="106">
        <f>$X$114*$K$114</f>
        <v>0</v>
      </c>
      <c r="Z114" s="106">
        <v>0</v>
      </c>
      <c r="AA114" s="107">
        <f>$Z$114*$K$114</f>
        <v>0</v>
      </c>
      <c r="AR114" s="68" t="s">
        <v>124</v>
      </c>
      <c r="AT114" s="68" t="s">
        <v>120</v>
      </c>
      <c r="AU114" s="68" t="s">
        <v>73</v>
      </c>
      <c r="AY114" s="7" t="s">
        <v>119</v>
      </c>
      <c r="BE114" s="108">
        <f>IF($U$114="základní",$N$114,0)</f>
        <v>0</v>
      </c>
      <c r="BF114" s="108">
        <f>IF($U$114="snížená",$N$114,0)</f>
        <v>0</v>
      </c>
      <c r="BG114" s="108">
        <f>IF($U$114="zákl. přenesená",$N$114,0)</f>
        <v>0</v>
      </c>
      <c r="BH114" s="108">
        <f>IF($U$114="sníž. přenesená",$N$114,0)</f>
        <v>0</v>
      </c>
      <c r="BI114" s="108">
        <f>IF($U$114="nulová",$N$114,0)</f>
        <v>0</v>
      </c>
      <c r="BJ114" s="68" t="s">
        <v>18</v>
      </c>
      <c r="BK114" s="108">
        <f>ROUND($L$114*$K$114,2)</f>
        <v>0</v>
      </c>
      <c r="BL114" s="68" t="s">
        <v>124</v>
      </c>
      <c r="BM114" s="68" t="s">
        <v>18</v>
      </c>
    </row>
    <row r="115" spans="2:47" s="7" customFormat="1" ht="27" customHeight="1">
      <c r="B115" s="21"/>
      <c r="F115" s="166" t="s">
        <v>125</v>
      </c>
      <c r="G115" s="150"/>
      <c r="H115" s="150"/>
      <c r="I115" s="150"/>
      <c r="J115" s="150"/>
      <c r="K115" s="150"/>
      <c r="L115" s="150"/>
      <c r="M115" s="150"/>
      <c r="N115" s="150"/>
      <c r="O115" s="150"/>
      <c r="P115" s="150"/>
      <c r="Q115" s="150"/>
      <c r="R115" s="150"/>
      <c r="S115" s="21"/>
      <c r="T115" s="45"/>
      <c r="AA115" s="46"/>
      <c r="AT115" s="7" t="s">
        <v>126</v>
      </c>
      <c r="AU115" s="7" t="s">
        <v>73</v>
      </c>
    </row>
    <row r="116" spans="2:47" s="7" customFormat="1" ht="263.25" customHeight="1">
      <c r="B116" s="21"/>
      <c r="F116" s="167" t="s">
        <v>127</v>
      </c>
      <c r="G116" s="150"/>
      <c r="H116" s="150"/>
      <c r="I116" s="150"/>
      <c r="J116" s="150"/>
      <c r="K116" s="150"/>
      <c r="L116" s="150"/>
      <c r="M116" s="150"/>
      <c r="N116" s="150"/>
      <c r="O116" s="150"/>
      <c r="P116" s="150"/>
      <c r="Q116" s="150"/>
      <c r="R116" s="150"/>
      <c r="S116" s="21"/>
      <c r="T116" s="45"/>
      <c r="AA116" s="46"/>
      <c r="AT116" s="7" t="s">
        <v>128</v>
      </c>
      <c r="AU116" s="7" t="s">
        <v>73</v>
      </c>
    </row>
    <row r="117" spans="2:51" s="7" customFormat="1" ht="15.75" customHeight="1">
      <c r="B117" s="109"/>
      <c r="E117" s="110"/>
      <c r="F117" s="189" t="s">
        <v>129</v>
      </c>
      <c r="G117" s="190"/>
      <c r="H117" s="190"/>
      <c r="I117" s="190"/>
      <c r="K117" s="110"/>
      <c r="S117" s="109"/>
      <c r="T117" s="111"/>
      <c r="AA117" s="112"/>
      <c r="AT117" s="110" t="s">
        <v>130</v>
      </c>
      <c r="AU117" s="110" t="s">
        <v>73</v>
      </c>
      <c r="AV117" s="110" t="s">
        <v>18</v>
      </c>
      <c r="AW117" s="110" t="s">
        <v>82</v>
      </c>
      <c r="AX117" s="110" t="s">
        <v>65</v>
      </c>
      <c r="AY117" s="110" t="s">
        <v>119</v>
      </c>
    </row>
    <row r="118" spans="2:51" s="7" customFormat="1" ht="15.75" customHeight="1">
      <c r="B118" s="113"/>
      <c r="E118" s="114"/>
      <c r="F118" s="174" t="s">
        <v>131</v>
      </c>
      <c r="G118" s="175"/>
      <c r="H118" s="175"/>
      <c r="I118" s="175"/>
      <c r="K118" s="115">
        <v>172.7</v>
      </c>
      <c r="S118" s="113"/>
      <c r="T118" s="116"/>
      <c r="AA118" s="117"/>
      <c r="AT118" s="114" t="s">
        <v>130</v>
      </c>
      <c r="AU118" s="114" t="s">
        <v>73</v>
      </c>
      <c r="AV118" s="114" t="s">
        <v>73</v>
      </c>
      <c r="AW118" s="114" t="s">
        <v>82</v>
      </c>
      <c r="AX118" s="114" t="s">
        <v>65</v>
      </c>
      <c r="AY118" s="114" t="s">
        <v>119</v>
      </c>
    </row>
    <row r="119" spans="2:51" s="7" customFormat="1" ht="15.75" customHeight="1">
      <c r="B119" s="118"/>
      <c r="E119" s="119"/>
      <c r="F119" s="187" t="s">
        <v>132</v>
      </c>
      <c r="G119" s="188"/>
      <c r="H119" s="188"/>
      <c r="I119" s="188"/>
      <c r="K119" s="120">
        <v>172.7</v>
      </c>
      <c r="S119" s="118"/>
      <c r="T119" s="121"/>
      <c r="AA119" s="122"/>
      <c r="AT119" s="119" t="s">
        <v>130</v>
      </c>
      <c r="AU119" s="119" t="s">
        <v>73</v>
      </c>
      <c r="AV119" s="119" t="s">
        <v>124</v>
      </c>
      <c r="AW119" s="119" t="s">
        <v>82</v>
      </c>
      <c r="AX119" s="119" t="s">
        <v>18</v>
      </c>
      <c r="AY119" s="119" t="s">
        <v>119</v>
      </c>
    </row>
    <row r="120" spans="2:65" s="7" customFormat="1" ht="27" customHeight="1">
      <c r="B120" s="21"/>
      <c r="C120" s="99" t="s">
        <v>73</v>
      </c>
      <c r="D120" s="99" t="s">
        <v>120</v>
      </c>
      <c r="E120" s="100" t="s">
        <v>133</v>
      </c>
      <c r="F120" s="168" t="s">
        <v>134</v>
      </c>
      <c r="G120" s="169"/>
      <c r="H120" s="169"/>
      <c r="I120" s="169"/>
      <c r="J120" s="102" t="s">
        <v>123</v>
      </c>
      <c r="K120" s="103">
        <v>172.7</v>
      </c>
      <c r="L120" s="172"/>
      <c r="M120" s="169"/>
      <c r="N120" s="173">
        <f>ROUND($L$120*$K$120,2)</f>
        <v>0</v>
      </c>
      <c r="O120" s="169"/>
      <c r="P120" s="169"/>
      <c r="Q120" s="169"/>
      <c r="R120" s="101"/>
      <c r="S120" s="21"/>
      <c r="T120" s="104"/>
      <c r="U120" s="105" t="s">
        <v>35</v>
      </c>
      <c r="X120" s="106">
        <v>0</v>
      </c>
      <c r="Y120" s="106">
        <f>$X$120*$K$120</f>
        <v>0</v>
      </c>
      <c r="Z120" s="106">
        <v>0</v>
      </c>
      <c r="AA120" s="107">
        <f>$Z$120*$K$120</f>
        <v>0</v>
      </c>
      <c r="AR120" s="68" t="s">
        <v>124</v>
      </c>
      <c r="AT120" s="68" t="s">
        <v>120</v>
      </c>
      <c r="AU120" s="68" t="s">
        <v>73</v>
      </c>
      <c r="AY120" s="7" t="s">
        <v>119</v>
      </c>
      <c r="BE120" s="108">
        <f>IF($U$120="základní",$N$120,0)</f>
        <v>0</v>
      </c>
      <c r="BF120" s="108">
        <f>IF($U$120="snížená",$N$120,0)</f>
        <v>0</v>
      </c>
      <c r="BG120" s="108">
        <f>IF($U$120="zákl. přenesená",$N$120,0)</f>
        <v>0</v>
      </c>
      <c r="BH120" s="108">
        <f>IF($U$120="sníž. přenesená",$N$120,0)</f>
        <v>0</v>
      </c>
      <c r="BI120" s="108">
        <f>IF($U$120="nulová",$N$120,0)</f>
        <v>0</v>
      </c>
      <c r="BJ120" s="68" t="s">
        <v>18</v>
      </c>
      <c r="BK120" s="108">
        <f>ROUND($L$120*$K$120,2)</f>
        <v>0</v>
      </c>
      <c r="BL120" s="68" t="s">
        <v>124</v>
      </c>
      <c r="BM120" s="68" t="s">
        <v>73</v>
      </c>
    </row>
    <row r="121" spans="2:47" s="7" customFormat="1" ht="16.5" customHeight="1">
      <c r="B121" s="21"/>
      <c r="F121" s="166" t="s">
        <v>134</v>
      </c>
      <c r="G121" s="150"/>
      <c r="H121" s="150"/>
      <c r="I121" s="150"/>
      <c r="J121" s="150"/>
      <c r="K121" s="150"/>
      <c r="L121" s="150"/>
      <c r="M121" s="150"/>
      <c r="N121" s="150"/>
      <c r="O121" s="150"/>
      <c r="P121" s="150"/>
      <c r="Q121" s="150"/>
      <c r="R121" s="150"/>
      <c r="S121" s="21"/>
      <c r="T121" s="45"/>
      <c r="AA121" s="46"/>
      <c r="AT121" s="7" t="s">
        <v>126</v>
      </c>
      <c r="AU121" s="7" t="s">
        <v>73</v>
      </c>
    </row>
    <row r="122" spans="2:27" s="7" customFormat="1" ht="16.5" customHeight="1">
      <c r="B122" s="21"/>
      <c r="F122" s="166" t="s">
        <v>773</v>
      </c>
      <c r="G122" s="150"/>
      <c r="H122" s="150"/>
      <c r="I122" s="150"/>
      <c r="J122" s="150"/>
      <c r="K122" s="150"/>
      <c r="L122" s="150"/>
      <c r="M122" s="150"/>
      <c r="N122" s="150"/>
      <c r="O122" s="150"/>
      <c r="P122" s="150"/>
      <c r="Q122" s="150"/>
      <c r="R122" s="150"/>
      <c r="S122" s="21"/>
      <c r="T122" s="45"/>
      <c r="AA122" s="46"/>
    </row>
    <row r="123" spans="2:51" s="7" customFormat="1" ht="15.75" customHeight="1">
      <c r="B123" s="109"/>
      <c r="E123" s="110"/>
      <c r="F123" s="189" t="s">
        <v>129</v>
      </c>
      <c r="G123" s="190"/>
      <c r="H123" s="190"/>
      <c r="I123" s="190"/>
      <c r="K123" s="110"/>
      <c r="S123" s="109"/>
      <c r="T123" s="111"/>
      <c r="AA123" s="112"/>
      <c r="AT123" s="110" t="s">
        <v>130</v>
      </c>
      <c r="AU123" s="110" t="s">
        <v>73</v>
      </c>
      <c r="AV123" s="110" t="s">
        <v>18</v>
      </c>
      <c r="AW123" s="110" t="s">
        <v>82</v>
      </c>
      <c r="AX123" s="110" t="s">
        <v>65</v>
      </c>
      <c r="AY123" s="110" t="s">
        <v>119</v>
      </c>
    </row>
    <row r="124" spans="2:51" s="7" customFormat="1" ht="15.75" customHeight="1">
      <c r="B124" s="113"/>
      <c r="E124" s="114"/>
      <c r="F124" s="174" t="s">
        <v>131</v>
      </c>
      <c r="G124" s="175"/>
      <c r="H124" s="175"/>
      <c r="I124" s="175"/>
      <c r="K124" s="115">
        <v>172.7</v>
      </c>
      <c r="S124" s="113"/>
      <c r="T124" s="116"/>
      <c r="AA124" s="117"/>
      <c r="AT124" s="114" t="s">
        <v>130</v>
      </c>
      <c r="AU124" s="114" t="s">
        <v>73</v>
      </c>
      <c r="AV124" s="114" t="s">
        <v>73</v>
      </c>
      <c r="AW124" s="114" t="s">
        <v>82</v>
      </c>
      <c r="AX124" s="114" t="s">
        <v>65</v>
      </c>
      <c r="AY124" s="114" t="s">
        <v>119</v>
      </c>
    </row>
    <row r="125" spans="2:51" s="7" customFormat="1" ht="15.75" customHeight="1">
      <c r="B125" s="118"/>
      <c r="E125" s="119"/>
      <c r="F125" s="187" t="s">
        <v>132</v>
      </c>
      <c r="G125" s="188"/>
      <c r="H125" s="188"/>
      <c r="I125" s="188"/>
      <c r="K125" s="120">
        <v>172.7</v>
      </c>
      <c r="S125" s="118"/>
      <c r="T125" s="121"/>
      <c r="AA125" s="122"/>
      <c r="AT125" s="119" t="s">
        <v>130</v>
      </c>
      <c r="AU125" s="119" t="s">
        <v>73</v>
      </c>
      <c r="AV125" s="119" t="s">
        <v>124</v>
      </c>
      <c r="AW125" s="119" t="s">
        <v>82</v>
      </c>
      <c r="AX125" s="119" t="s">
        <v>18</v>
      </c>
      <c r="AY125" s="119" t="s">
        <v>119</v>
      </c>
    </row>
    <row r="126" spans="2:65" s="7" customFormat="1" ht="27" customHeight="1">
      <c r="B126" s="21"/>
      <c r="C126" s="99" t="s">
        <v>135</v>
      </c>
      <c r="D126" s="99" t="s">
        <v>120</v>
      </c>
      <c r="E126" s="100" t="s">
        <v>136</v>
      </c>
      <c r="F126" s="168" t="s">
        <v>137</v>
      </c>
      <c r="G126" s="169"/>
      <c r="H126" s="169"/>
      <c r="I126" s="169"/>
      <c r="J126" s="102" t="s">
        <v>123</v>
      </c>
      <c r="K126" s="103">
        <v>172.7</v>
      </c>
      <c r="L126" s="172"/>
      <c r="M126" s="169"/>
      <c r="N126" s="173">
        <f>ROUND($L$126*$K$126,2)</f>
        <v>0</v>
      </c>
      <c r="O126" s="169"/>
      <c r="P126" s="169"/>
      <c r="Q126" s="169"/>
      <c r="R126" s="101"/>
      <c r="S126" s="21"/>
      <c r="T126" s="104"/>
      <c r="U126" s="105" t="s">
        <v>35</v>
      </c>
      <c r="X126" s="106">
        <v>0</v>
      </c>
      <c r="Y126" s="106">
        <f>$X$126*$K$126</f>
        <v>0</v>
      </c>
      <c r="Z126" s="106">
        <v>0</v>
      </c>
      <c r="AA126" s="107">
        <f>$Z$126*$K$126</f>
        <v>0</v>
      </c>
      <c r="AR126" s="68" t="s">
        <v>124</v>
      </c>
      <c r="AT126" s="68" t="s">
        <v>120</v>
      </c>
      <c r="AU126" s="68" t="s">
        <v>73</v>
      </c>
      <c r="AY126" s="7" t="s">
        <v>119</v>
      </c>
      <c r="BE126" s="108">
        <f>IF($U$126="základní",$N$126,0)</f>
        <v>0</v>
      </c>
      <c r="BF126" s="108">
        <f>IF($U$126="snížená",$N$126,0)</f>
        <v>0</v>
      </c>
      <c r="BG126" s="108">
        <f>IF($U$126="zákl. přenesená",$N$126,0)</f>
        <v>0</v>
      </c>
      <c r="BH126" s="108">
        <f>IF($U$126="sníž. přenesená",$N$126,0)</f>
        <v>0</v>
      </c>
      <c r="BI126" s="108">
        <f>IF($U$126="nulová",$N$126,0)</f>
        <v>0</v>
      </c>
      <c r="BJ126" s="68" t="s">
        <v>18</v>
      </c>
      <c r="BK126" s="108">
        <f>ROUND($L$126*$K$126,2)</f>
        <v>0</v>
      </c>
      <c r="BL126" s="68" t="s">
        <v>124</v>
      </c>
      <c r="BM126" s="68" t="s">
        <v>135</v>
      </c>
    </row>
    <row r="127" spans="2:47" s="7" customFormat="1" ht="27" customHeight="1">
      <c r="B127" s="21"/>
      <c r="F127" s="166" t="s">
        <v>138</v>
      </c>
      <c r="G127" s="150"/>
      <c r="H127" s="150"/>
      <c r="I127" s="150"/>
      <c r="J127" s="150"/>
      <c r="K127" s="150"/>
      <c r="L127" s="150"/>
      <c r="M127" s="150"/>
      <c r="N127" s="150"/>
      <c r="O127" s="150"/>
      <c r="P127" s="150"/>
      <c r="Q127" s="150"/>
      <c r="R127" s="150"/>
      <c r="S127" s="21"/>
      <c r="T127" s="45"/>
      <c r="AA127" s="46"/>
      <c r="AT127" s="7" t="s">
        <v>126</v>
      </c>
      <c r="AU127" s="7" t="s">
        <v>73</v>
      </c>
    </row>
    <row r="128" spans="2:47" s="7" customFormat="1" ht="286.5" customHeight="1">
      <c r="B128" s="21"/>
      <c r="F128" s="167" t="s">
        <v>139</v>
      </c>
      <c r="G128" s="150"/>
      <c r="H128" s="150"/>
      <c r="I128" s="150"/>
      <c r="J128" s="150"/>
      <c r="K128" s="150"/>
      <c r="L128" s="150"/>
      <c r="M128" s="150"/>
      <c r="N128" s="150"/>
      <c r="O128" s="150"/>
      <c r="P128" s="150"/>
      <c r="Q128" s="150"/>
      <c r="R128" s="150"/>
      <c r="S128" s="21"/>
      <c r="T128" s="45"/>
      <c r="AA128" s="46"/>
      <c r="AT128" s="7" t="s">
        <v>128</v>
      </c>
      <c r="AU128" s="7" t="s">
        <v>73</v>
      </c>
    </row>
    <row r="129" spans="2:51" s="7" customFormat="1" ht="15.75" customHeight="1">
      <c r="B129" s="109"/>
      <c r="E129" s="110"/>
      <c r="F129" s="189" t="s">
        <v>129</v>
      </c>
      <c r="G129" s="190"/>
      <c r="H129" s="190"/>
      <c r="I129" s="190"/>
      <c r="K129" s="110"/>
      <c r="S129" s="109"/>
      <c r="T129" s="111"/>
      <c r="AA129" s="112"/>
      <c r="AT129" s="110" t="s">
        <v>130</v>
      </c>
      <c r="AU129" s="110" t="s">
        <v>73</v>
      </c>
      <c r="AV129" s="110" t="s">
        <v>18</v>
      </c>
      <c r="AW129" s="110" t="s">
        <v>82</v>
      </c>
      <c r="AX129" s="110" t="s">
        <v>65</v>
      </c>
      <c r="AY129" s="110" t="s">
        <v>119</v>
      </c>
    </row>
    <row r="130" spans="2:51" s="7" customFormat="1" ht="15.75" customHeight="1">
      <c r="B130" s="113"/>
      <c r="E130" s="114"/>
      <c r="F130" s="174" t="s">
        <v>131</v>
      </c>
      <c r="G130" s="175"/>
      <c r="H130" s="175"/>
      <c r="I130" s="175"/>
      <c r="K130" s="115">
        <v>172.7</v>
      </c>
      <c r="S130" s="113"/>
      <c r="T130" s="116"/>
      <c r="AA130" s="117"/>
      <c r="AT130" s="114" t="s">
        <v>130</v>
      </c>
      <c r="AU130" s="114" t="s">
        <v>73</v>
      </c>
      <c r="AV130" s="114" t="s">
        <v>73</v>
      </c>
      <c r="AW130" s="114" t="s">
        <v>82</v>
      </c>
      <c r="AX130" s="114" t="s">
        <v>65</v>
      </c>
      <c r="AY130" s="114" t="s">
        <v>119</v>
      </c>
    </row>
    <row r="131" spans="2:51" s="7" customFormat="1" ht="15.75" customHeight="1">
      <c r="B131" s="118"/>
      <c r="E131" s="119"/>
      <c r="F131" s="187" t="s">
        <v>132</v>
      </c>
      <c r="G131" s="188"/>
      <c r="H131" s="188"/>
      <c r="I131" s="188"/>
      <c r="K131" s="120">
        <v>172.7</v>
      </c>
      <c r="S131" s="118"/>
      <c r="T131" s="121"/>
      <c r="AA131" s="122"/>
      <c r="AT131" s="119" t="s">
        <v>130</v>
      </c>
      <c r="AU131" s="119" t="s">
        <v>73</v>
      </c>
      <c r="AV131" s="119" t="s">
        <v>124</v>
      </c>
      <c r="AW131" s="119" t="s">
        <v>82</v>
      </c>
      <c r="AX131" s="119" t="s">
        <v>18</v>
      </c>
      <c r="AY131" s="119" t="s">
        <v>119</v>
      </c>
    </row>
    <row r="132" spans="2:65" s="7" customFormat="1" ht="39" customHeight="1">
      <c r="B132" s="21"/>
      <c r="C132" s="99" t="s">
        <v>124</v>
      </c>
      <c r="D132" s="99" t="s">
        <v>120</v>
      </c>
      <c r="E132" s="100" t="s">
        <v>140</v>
      </c>
      <c r="F132" s="168" t="s">
        <v>141</v>
      </c>
      <c r="G132" s="169"/>
      <c r="H132" s="169"/>
      <c r="I132" s="169"/>
      <c r="J132" s="102" t="s">
        <v>123</v>
      </c>
      <c r="K132" s="103">
        <v>57</v>
      </c>
      <c r="L132" s="172"/>
      <c r="M132" s="169"/>
      <c r="N132" s="173">
        <f>ROUND($L$132*$K$132,2)</f>
        <v>0</v>
      </c>
      <c r="O132" s="169"/>
      <c r="P132" s="169"/>
      <c r="Q132" s="169"/>
      <c r="R132" s="101"/>
      <c r="S132" s="21"/>
      <c r="T132" s="104"/>
      <c r="U132" s="105" t="s">
        <v>35</v>
      </c>
      <c r="X132" s="106">
        <v>0</v>
      </c>
      <c r="Y132" s="106">
        <f>$X$132*$K$132</f>
        <v>0</v>
      </c>
      <c r="Z132" s="106">
        <v>0</v>
      </c>
      <c r="AA132" s="107">
        <f>$Z$132*$K$132</f>
        <v>0</v>
      </c>
      <c r="AR132" s="68" t="s">
        <v>124</v>
      </c>
      <c r="AT132" s="68" t="s">
        <v>120</v>
      </c>
      <c r="AU132" s="68" t="s">
        <v>73</v>
      </c>
      <c r="AY132" s="7" t="s">
        <v>119</v>
      </c>
      <c r="BE132" s="108">
        <f>IF($U$132="základní",$N$132,0)</f>
        <v>0</v>
      </c>
      <c r="BF132" s="108">
        <f>IF($U$132="snížená",$N$132,0)</f>
        <v>0</v>
      </c>
      <c r="BG132" s="108">
        <f>IF($U$132="zákl. přenesená",$N$132,0)</f>
        <v>0</v>
      </c>
      <c r="BH132" s="108">
        <f>IF($U$132="sníž. přenesená",$N$132,0)</f>
        <v>0</v>
      </c>
      <c r="BI132" s="108">
        <f>IF($U$132="nulová",$N$132,0)</f>
        <v>0</v>
      </c>
      <c r="BJ132" s="68" t="s">
        <v>18</v>
      </c>
      <c r="BK132" s="108">
        <f>ROUND($L$132*$K$132,2)</f>
        <v>0</v>
      </c>
      <c r="BL132" s="68" t="s">
        <v>124</v>
      </c>
      <c r="BM132" s="68" t="s">
        <v>124</v>
      </c>
    </row>
    <row r="133" spans="2:47" s="7" customFormat="1" ht="16.5" customHeight="1">
      <c r="B133" s="21"/>
      <c r="F133" s="166" t="s">
        <v>141</v>
      </c>
      <c r="G133" s="150"/>
      <c r="H133" s="150"/>
      <c r="I133" s="150"/>
      <c r="J133" s="150"/>
      <c r="K133" s="150"/>
      <c r="L133" s="150"/>
      <c r="M133" s="150"/>
      <c r="N133" s="150"/>
      <c r="O133" s="150"/>
      <c r="P133" s="150"/>
      <c r="Q133" s="150"/>
      <c r="R133" s="150"/>
      <c r="S133" s="21"/>
      <c r="T133" s="45"/>
      <c r="AA133" s="46"/>
      <c r="AT133" s="7" t="s">
        <v>126</v>
      </c>
      <c r="AU133" s="7" t="s">
        <v>73</v>
      </c>
    </row>
    <row r="134" spans="2:27" s="7" customFormat="1" ht="16.5" customHeight="1">
      <c r="B134" s="21"/>
      <c r="F134" s="166" t="s">
        <v>773</v>
      </c>
      <c r="G134" s="150"/>
      <c r="H134" s="150"/>
      <c r="I134" s="150"/>
      <c r="J134" s="150"/>
      <c r="K134" s="150"/>
      <c r="L134" s="150"/>
      <c r="M134" s="150"/>
      <c r="N134" s="150"/>
      <c r="O134" s="150"/>
      <c r="P134" s="150"/>
      <c r="Q134" s="150"/>
      <c r="R134" s="150"/>
      <c r="S134" s="21"/>
      <c r="T134" s="45"/>
      <c r="AA134" s="46"/>
    </row>
    <row r="135" spans="2:51" s="7" customFormat="1" ht="15.75" customHeight="1">
      <c r="B135" s="109"/>
      <c r="E135" s="110"/>
      <c r="F135" s="189" t="s">
        <v>129</v>
      </c>
      <c r="G135" s="190"/>
      <c r="H135" s="190"/>
      <c r="I135" s="190"/>
      <c r="K135" s="110"/>
      <c r="S135" s="109"/>
      <c r="T135" s="111"/>
      <c r="AA135" s="112"/>
      <c r="AT135" s="110" t="s">
        <v>130</v>
      </c>
      <c r="AU135" s="110" t="s">
        <v>73</v>
      </c>
      <c r="AV135" s="110" t="s">
        <v>18</v>
      </c>
      <c r="AW135" s="110" t="s">
        <v>82</v>
      </c>
      <c r="AX135" s="110" t="s">
        <v>65</v>
      </c>
      <c r="AY135" s="110" t="s">
        <v>119</v>
      </c>
    </row>
    <row r="136" spans="2:51" s="7" customFormat="1" ht="15.75" customHeight="1">
      <c r="B136" s="113"/>
      <c r="E136" s="114"/>
      <c r="F136" s="174" t="s">
        <v>142</v>
      </c>
      <c r="G136" s="175"/>
      <c r="H136" s="175"/>
      <c r="I136" s="175"/>
      <c r="K136" s="115">
        <v>57</v>
      </c>
      <c r="S136" s="113"/>
      <c r="T136" s="116"/>
      <c r="AA136" s="117"/>
      <c r="AT136" s="114" t="s">
        <v>130</v>
      </c>
      <c r="AU136" s="114" t="s">
        <v>73</v>
      </c>
      <c r="AV136" s="114" t="s">
        <v>73</v>
      </c>
      <c r="AW136" s="114" t="s">
        <v>82</v>
      </c>
      <c r="AX136" s="114" t="s">
        <v>65</v>
      </c>
      <c r="AY136" s="114" t="s">
        <v>119</v>
      </c>
    </row>
    <row r="137" spans="2:51" s="7" customFormat="1" ht="15.75" customHeight="1">
      <c r="B137" s="118"/>
      <c r="E137" s="119"/>
      <c r="F137" s="187" t="s">
        <v>132</v>
      </c>
      <c r="G137" s="188"/>
      <c r="H137" s="188"/>
      <c r="I137" s="188"/>
      <c r="K137" s="120">
        <v>57</v>
      </c>
      <c r="S137" s="118"/>
      <c r="T137" s="121"/>
      <c r="AA137" s="122"/>
      <c r="AT137" s="119" t="s">
        <v>130</v>
      </c>
      <c r="AU137" s="119" t="s">
        <v>73</v>
      </c>
      <c r="AV137" s="119" t="s">
        <v>124</v>
      </c>
      <c r="AW137" s="119" t="s">
        <v>82</v>
      </c>
      <c r="AX137" s="119" t="s">
        <v>18</v>
      </c>
      <c r="AY137" s="119" t="s">
        <v>119</v>
      </c>
    </row>
    <row r="138" spans="2:65" s="7" customFormat="1" ht="27" customHeight="1">
      <c r="B138" s="21"/>
      <c r="C138" s="99" t="s">
        <v>143</v>
      </c>
      <c r="D138" s="99" t="s">
        <v>120</v>
      </c>
      <c r="E138" s="100" t="s">
        <v>144</v>
      </c>
      <c r="F138" s="168" t="s">
        <v>145</v>
      </c>
      <c r="G138" s="169"/>
      <c r="H138" s="169"/>
      <c r="I138" s="169"/>
      <c r="J138" s="102" t="s">
        <v>146</v>
      </c>
      <c r="K138" s="103">
        <v>112.3</v>
      </c>
      <c r="L138" s="172"/>
      <c r="M138" s="169"/>
      <c r="N138" s="173">
        <f>ROUND($L$138*$K$138,2)</f>
        <v>0</v>
      </c>
      <c r="O138" s="169"/>
      <c r="P138" s="169"/>
      <c r="Q138" s="169"/>
      <c r="R138" s="101"/>
      <c r="S138" s="21"/>
      <c r="T138" s="104"/>
      <c r="U138" s="105" t="s">
        <v>35</v>
      </c>
      <c r="X138" s="106">
        <v>0</v>
      </c>
      <c r="Y138" s="106">
        <f>$X$138*$K$138</f>
        <v>0</v>
      </c>
      <c r="Z138" s="106">
        <v>0</v>
      </c>
      <c r="AA138" s="107">
        <f>$Z$138*$K$138</f>
        <v>0</v>
      </c>
      <c r="AR138" s="68" t="s">
        <v>124</v>
      </c>
      <c r="AT138" s="68" t="s">
        <v>120</v>
      </c>
      <c r="AU138" s="68" t="s">
        <v>73</v>
      </c>
      <c r="AY138" s="7" t="s">
        <v>119</v>
      </c>
      <c r="BE138" s="108">
        <f>IF($U$138="základní",$N$138,0)</f>
        <v>0</v>
      </c>
      <c r="BF138" s="108">
        <f>IF($U$138="snížená",$N$138,0)</f>
        <v>0</v>
      </c>
      <c r="BG138" s="108">
        <f>IF($U$138="zákl. přenesená",$N$138,0)</f>
        <v>0</v>
      </c>
      <c r="BH138" s="108">
        <f>IF($U$138="sníž. přenesená",$N$138,0)</f>
        <v>0</v>
      </c>
      <c r="BI138" s="108">
        <f>IF($U$138="nulová",$N$138,0)</f>
        <v>0</v>
      </c>
      <c r="BJ138" s="68" t="s">
        <v>18</v>
      </c>
      <c r="BK138" s="108">
        <f>ROUND($L$138*$K$138,2)</f>
        <v>0</v>
      </c>
      <c r="BL138" s="68" t="s">
        <v>124</v>
      </c>
      <c r="BM138" s="68" t="s">
        <v>143</v>
      </c>
    </row>
    <row r="139" spans="2:47" s="7" customFormat="1" ht="27" customHeight="1">
      <c r="B139" s="21"/>
      <c r="F139" s="166" t="s">
        <v>147</v>
      </c>
      <c r="G139" s="150"/>
      <c r="H139" s="150"/>
      <c r="I139" s="150"/>
      <c r="J139" s="150"/>
      <c r="K139" s="150"/>
      <c r="L139" s="150"/>
      <c r="M139" s="150"/>
      <c r="N139" s="150"/>
      <c r="O139" s="150"/>
      <c r="P139" s="150"/>
      <c r="Q139" s="150"/>
      <c r="R139" s="150"/>
      <c r="S139" s="21"/>
      <c r="T139" s="45"/>
      <c r="AA139" s="46"/>
      <c r="AT139" s="7" t="s">
        <v>126</v>
      </c>
      <c r="AU139" s="7" t="s">
        <v>73</v>
      </c>
    </row>
    <row r="140" spans="2:47" s="7" customFormat="1" ht="263.25" customHeight="1">
      <c r="B140" s="21"/>
      <c r="F140" s="167" t="s">
        <v>148</v>
      </c>
      <c r="G140" s="150"/>
      <c r="H140" s="150"/>
      <c r="I140" s="150"/>
      <c r="J140" s="150"/>
      <c r="K140" s="150"/>
      <c r="L140" s="150"/>
      <c r="M140" s="150"/>
      <c r="N140" s="150"/>
      <c r="O140" s="150"/>
      <c r="P140" s="150"/>
      <c r="Q140" s="150"/>
      <c r="R140" s="150"/>
      <c r="S140" s="21"/>
      <c r="T140" s="45"/>
      <c r="AA140" s="46"/>
      <c r="AT140" s="7" t="s">
        <v>128</v>
      </c>
      <c r="AU140" s="7" t="s">
        <v>73</v>
      </c>
    </row>
    <row r="141" spans="2:51" s="7" customFormat="1" ht="15.75" customHeight="1">
      <c r="B141" s="109"/>
      <c r="E141" s="110"/>
      <c r="F141" s="189" t="s">
        <v>129</v>
      </c>
      <c r="G141" s="190"/>
      <c r="H141" s="190"/>
      <c r="I141" s="190"/>
      <c r="K141" s="110"/>
      <c r="S141" s="109"/>
      <c r="T141" s="111"/>
      <c r="AA141" s="112"/>
      <c r="AT141" s="110" t="s">
        <v>130</v>
      </c>
      <c r="AU141" s="110" t="s">
        <v>73</v>
      </c>
      <c r="AV141" s="110" t="s">
        <v>18</v>
      </c>
      <c r="AW141" s="110" t="s">
        <v>82</v>
      </c>
      <c r="AX141" s="110" t="s">
        <v>65</v>
      </c>
      <c r="AY141" s="110" t="s">
        <v>119</v>
      </c>
    </row>
    <row r="142" spans="2:51" s="7" customFormat="1" ht="15.75" customHeight="1">
      <c r="B142" s="109"/>
      <c r="E142" s="110"/>
      <c r="F142" s="189" t="s">
        <v>149</v>
      </c>
      <c r="G142" s="190"/>
      <c r="H142" s="190"/>
      <c r="I142" s="190"/>
      <c r="K142" s="110"/>
      <c r="S142" s="109"/>
      <c r="T142" s="111"/>
      <c r="AA142" s="112"/>
      <c r="AT142" s="110" t="s">
        <v>130</v>
      </c>
      <c r="AU142" s="110" t="s">
        <v>73</v>
      </c>
      <c r="AV142" s="110" t="s">
        <v>18</v>
      </c>
      <c r="AW142" s="110" t="s">
        <v>82</v>
      </c>
      <c r="AX142" s="110" t="s">
        <v>65</v>
      </c>
      <c r="AY142" s="110" t="s">
        <v>119</v>
      </c>
    </row>
    <row r="143" spans="2:51" s="7" customFormat="1" ht="15.75" customHeight="1">
      <c r="B143" s="113"/>
      <c r="E143" s="114"/>
      <c r="F143" s="174" t="s">
        <v>150</v>
      </c>
      <c r="G143" s="175"/>
      <c r="H143" s="175"/>
      <c r="I143" s="175"/>
      <c r="K143" s="115">
        <v>112.3</v>
      </c>
      <c r="S143" s="113"/>
      <c r="T143" s="116"/>
      <c r="AA143" s="117"/>
      <c r="AT143" s="114" t="s">
        <v>130</v>
      </c>
      <c r="AU143" s="114" t="s">
        <v>73</v>
      </c>
      <c r="AV143" s="114" t="s">
        <v>73</v>
      </c>
      <c r="AW143" s="114" t="s">
        <v>82</v>
      </c>
      <c r="AX143" s="114" t="s">
        <v>65</v>
      </c>
      <c r="AY143" s="114" t="s">
        <v>119</v>
      </c>
    </row>
    <row r="144" spans="2:51" s="7" customFormat="1" ht="15.75" customHeight="1">
      <c r="B144" s="118"/>
      <c r="E144" s="119"/>
      <c r="F144" s="187" t="s">
        <v>132</v>
      </c>
      <c r="G144" s="188"/>
      <c r="H144" s="188"/>
      <c r="I144" s="188"/>
      <c r="K144" s="120">
        <v>112.3</v>
      </c>
      <c r="S144" s="118"/>
      <c r="T144" s="121"/>
      <c r="AA144" s="122"/>
      <c r="AT144" s="119" t="s">
        <v>130</v>
      </c>
      <c r="AU144" s="119" t="s">
        <v>73</v>
      </c>
      <c r="AV144" s="119" t="s">
        <v>124</v>
      </c>
      <c r="AW144" s="119" t="s">
        <v>82</v>
      </c>
      <c r="AX144" s="119" t="s">
        <v>18</v>
      </c>
      <c r="AY144" s="119" t="s">
        <v>119</v>
      </c>
    </row>
    <row r="145" spans="2:65" s="7" customFormat="1" ht="27" customHeight="1">
      <c r="B145" s="21"/>
      <c r="C145" s="99" t="s">
        <v>151</v>
      </c>
      <c r="D145" s="99" t="s">
        <v>120</v>
      </c>
      <c r="E145" s="100" t="s">
        <v>152</v>
      </c>
      <c r="F145" s="168" t="s">
        <v>153</v>
      </c>
      <c r="G145" s="169"/>
      <c r="H145" s="169"/>
      <c r="I145" s="169"/>
      <c r="J145" s="102" t="s">
        <v>146</v>
      </c>
      <c r="K145" s="103">
        <v>206.8</v>
      </c>
      <c r="L145" s="172"/>
      <c r="M145" s="169"/>
      <c r="N145" s="173">
        <f>ROUND($L$145*$K$145,2)</f>
        <v>0</v>
      </c>
      <c r="O145" s="169"/>
      <c r="P145" s="169"/>
      <c r="Q145" s="169"/>
      <c r="R145" s="101"/>
      <c r="S145" s="21"/>
      <c r="T145" s="104"/>
      <c r="U145" s="105" t="s">
        <v>35</v>
      </c>
      <c r="X145" s="106">
        <v>0</v>
      </c>
      <c r="Y145" s="106">
        <f>$X$145*$K$145</f>
        <v>0</v>
      </c>
      <c r="Z145" s="106">
        <v>0</v>
      </c>
      <c r="AA145" s="107">
        <f>$Z$145*$K$145</f>
        <v>0</v>
      </c>
      <c r="AR145" s="68" t="s">
        <v>124</v>
      </c>
      <c r="AT145" s="68" t="s">
        <v>120</v>
      </c>
      <c r="AU145" s="68" t="s">
        <v>73</v>
      </c>
      <c r="AY145" s="7" t="s">
        <v>119</v>
      </c>
      <c r="BE145" s="108">
        <f>IF($U$145="základní",$N$145,0)</f>
        <v>0</v>
      </c>
      <c r="BF145" s="108">
        <f>IF($U$145="snížená",$N$145,0)</f>
        <v>0</v>
      </c>
      <c r="BG145" s="108">
        <f>IF($U$145="zákl. přenesená",$N$145,0)</f>
        <v>0</v>
      </c>
      <c r="BH145" s="108">
        <f>IF($U$145="sníž. přenesená",$N$145,0)</f>
        <v>0</v>
      </c>
      <c r="BI145" s="108">
        <f>IF($U$145="nulová",$N$145,0)</f>
        <v>0</v>
      </c>
      <c r="BJ145" s="68" t="s">
        <v>18</v>
      </c>
      <c r="BK145" s="108">
        <f>ROUND($L$145*$K$145,2)</f>
        <v>0</v>
      </c>
      <c r="BL145" s="68" t="s">
        <v>124</v>
      </c>
      <c r="BM145" s="68" t="s">
        <v>151</v>
      </c>
    </row>
    <row r="146" spans="2:47" s="7" customFormat="1" ht="27" customHeight="1">
      <c r="B146" s="21"/>
      <c r="F146" s="166" t="s">
        <v>154</v>
      </c>
      <c r="G146" s="150"/>
      <c r="H146" s="150"/>
      <c r="I146" s="150"/>
      <c r="J146" s="150"/>
      <c r="K146" s="150"/>
      <c r="L146" s="150"/>
      <c r="M146" s="150"/>
      <c r="N146" s="150"/>
      <c r="O146" s="150"/>
      <c r="P146" s="150"/>
      <c r="Q146" s="150"/>
      <c r="R146" s="150"/>
      <c r="S146" s="21"/>
      <c r="T146" s="45"/>
      <c r="AA146" s="46"/>
      <c r="AT146" s="7" t="s">
        <v>126</v>
      </c>
      <c r="AU146" s="7" t="s">
        <v>73</v>
      </c>
    </row>
    <row r="147" spans="2:47" s="7" customFormat="1" ht="298.5" customHeight="1">
      <c r="B147" s="21"/>
      <c r="F147" s="167" t="s">
        <v>155</v>
      </c>
      <c r="G147" s="150"/>
      <c r="H147" s="150"/>
      <c r="I147" s="150"/>
      <c r="J147" s="150"/>
      <c r="K147" s="150"/>
      <c r="L147" s="150"/>
      <c r="M147" s="150"/>
      <c r="N147" s="150"/>
      <c r="O147" s="150"/>
      <c r="P147" s="150"/>
      <c r="Q147" s="150"/>
      <c r="R147" s="150"/>
      <c r="S147" s="21"/>
      <c r="T147" s="45"/>
      <c r="AA147" s="46"/>
      <c r="AT147" s="7" t="s">
        <v>128</v>
      </c>
      <c r="AU147" s="7" t="s">
        <v>73</v>
      </c>
    </row>
    <row r="148" spans="2:51" s="7" customFormat="1" ht="15.75" customHeight="1">
      <c r="B148" s="109"/>
      <c r="E148" s="110"/>
      <c r="F148" s="189" t="s">
        <v>129</v>
      </c>
      <c r="G148" s="190"/>
      <c r="H148" s="190"/>
      <c r="I148" s="190"/>
      <c r="K148" s="110"/>
      <c r="S148" s="109"/>
      <c r="T148" s="111"/>
      <c r="AA148" s="112"/>
      <c r="AT148" s="110" t="s">
        <v>130</v>
      </c>
      <c r="AU148" s="110" t="s">
        <v>73</v>
      </c>
      <c r="AV148" s="110" t="s">
        <v>18</v>
      </c>
      <c r="AW148" s="110" t="s">
        <v>82</v>
      </c>
      <c r="AX148" s="110" t="s">
        <v>65</v>
      </c>
      <c r="AY148" s="110" t="s">
        <v>119</v>
      </c>
    </row>
    <row r="149" spans="2:51" s="7" customFormat="1" ht="15.75" customHeight="1">
      <c r="B149" s="113"/>
      <c r="E149" s="114"/>
      <c r="F149" s="174" t="s">
        <v>156</v>
      </c>
      <c r="G149" s="175"/>
      <c r="H149" s="175"/>
      <c r="I149" s="175"/>
      <c r="K149" s="115">
        <v>206.8</v>
      </c>
      <c r="S149" s="113"/>
      <c r="T149" s="116"/>
      <c r="AA149" s="117"/>
      <c r="AT149" s="114" t="s">
        <v>130</v>
      </c>
      <c r="AU149" s="114" t="s">
        <v>73</v>
      </c>
      <c r="AV149" s="114" t="s">
        <v>73</v>
      </c>
      <c r="AW149" s="114" t="s">
        <v>82</v>
      </c>
      <c r="AX149" s="114" t="s">
        <v>65</v>
      </c>
      <c r="AY149" s="114" t="s">
        <v>119</v>
      </c>
    </row>
    <row r="150" spans="2:51" s="7" customFormat="1" ht="15.75" customHeight="1">
      <c r="B150" s="118"/>
      <c r="E150" s="119"/>
      <c r="F150" s="187" t="s">
        <v>132</v>
      </c>
      <c r="G150" s="188"/>
      <c r="H150" s="188"/>
      <c r="I150" s="188"/>
      <c r="K150" s="120">
        <v>206.8</v>
      </c>
      <c r="S150" s="118"/>
      <c r="T150" s="121"/>
      <c r="AA150" s="122"/>
      <c r="AT150" s="119" t="s">
        <v>130</v>
      </c>
      <c r="AU150" s="119" t="s">
        <v>73</v>
      </c>
      <c r="AV150" s="119" t="s">
        <v>124</v>
      </c>
      <c r="AW150" s="119" t="s">
        <v>82</v>
      </c>
      <c r="AX150" s="119" t="s">
        <v>18</v>
      </c>
      <c r="AY150" s="119" t="s">
        <v>119</v>
      </c>
    </row>
    <row r="151" spans="2:65" s="7" customFormat="1" ht="27" customHeight="1">
      <c r="B151" s="21"/>
      <c r="C151" s="99" t="s">
        <v>157</v>
      </c>
      <c r="D151" s="99" t="s">
        <v>120</v>
      </c>
      <c r="E151" s="100" t="s">
        <v>158</v>
      </c>
      <c r="F151" s="168" t="s">
        <v>159</v>
      </c>
      <c r="G151" s="169"/>
      <c r="H151" s="169"/>
      <c r="I151" s="169"/>
      <c r="J151" s="102" t="s">
        <v>146</v>
      </c>
      <c r="K151" s="103">
        <v>65.8</v>
      </c>
      <c r="L151" s="172"/>
      <c r="M151" s="169"/>
      <c r="N151" s="173">
        <f>ROUND($L$151*$K$151,2)</f>
        <v>0</v>
      </c>
      <c r="O151" s="169"/>
      <c r="P151" s="169"/>
      <c r="Q151" s="169"/>
      <c r="R151" s="101"/>
      <c r="S151" s="21"/>
      <c r="T151" s="104"/>
      <c r="U151" s="105" t="s">
        <v>35</v>
      </c>
      <c r="X151" s="106">
        <v>0</v>
      </c>
      <c r="Y151" s="106">
        <f>$X$151*$K$151</f>
        <v>0</v>
      </c>
      <c r="Z151" s="106">
        <v>0</v>
      </c>
      <c r="AA151" s="107">
        <f>$Z$151*$K$151</f>
        <v>0</v>
      </c>
      <c r="AR151" s="68" t="s">
        <v>124</v>
      </c>
      <c r="AT151" s="68" t="s">
        <v>120</v>
      </c>
      <c r="AU151" s="68" t="s">
        <v>73</v>
      </c>
      <c r="AY151" s="7" t="s">
        <v>119</v>
      </c>
      <c r="BE151" s="108">
        <f>IF($U$151="základní",$N$151,0)</f>
        <v>0</v>
      </c>
      <c r="BF151" s="108">
        <f>IF($U$151="snížená",$N$151,0)</f>
        <v>0</v>
      </c>
      <c r="BG151" s="108">
        <f>IF($U$151="zákl. přenesená",$N$151,0)</f>
        <v>0</v>
      </c>
      <c r="BH151" s="108">
        <f>IF($U$151="sníž. přenesená",$N$151,0)</f>
        <v>0</v>
      </c>
      <c r="BI151" s="108">
        <f>IF($U$151="nulová",$N$151,0)</f>
        <v>0</v>
      </c>
      <c r="BJ151" s="68" t="s">
        <v>18</v>
      </c>
      <c r="BK151" s="108">
        <f>ROUND($L$151*$K$151,2)</f>
        <v>0</v>
      </c>
      <c r="BL151" s="68" t="s">
        <v>124</v>
      </c>
      <c r="BM151" s="68" t="s">
        <v>157</v>
      </c>
    </row>
    <row r="152" spans="2:47" s="7" customFormat="1" ht="27" customHeight="1">
      <c r="B152" s="21"/>
      <c r="F152" s="166" t="s">
        <v>160</v>
      </c>
      <c r="G152" s="150"/>
      <c r="H152" s="150"/>
      <c r="I152" s="150"/>
      <c r="J152" s="150"/>
      <c r="K152" s="150"/>
      <c r="L152" s="150"/>
      <c r="M152" s="150"/>
      <c r="N152" s="150"/>
      <c r="O152" s="150"/>
      <c r="P152" s="150"/>
      <c r="Q152" s="150"/>
      <c r="R152" s="150"/>
      <c r="S152" s="21"/>
      <c r="T152" s="45"/>
      <c r="AA152" s="46"/>
      <c r="AT152" s="7" t="s">
        <v>126</v>
      </c>
      <c r="AU152" s="7" t="s">
        <v>73</v>
      </c>
    </row>
    <row r="153" spans="2:47" s="7" customFormat="1" ht="409.5" customHeight="1">
      <c r="B153" s="21"/>
      <c r="F153" s="167" t="s">
        <v>161</v>
      </c>
      <c r="G153" s="150"/>
      <c r="H153" s="150"/>
      <c r="I153" s="150"/>
      <c r="J153" s="150"/>
      <c r="K153" s="150"/>
      <c r="L153" s="150"/>
      <c r="M153" s="150"/>
      <c r="N153" s="150"/>
      <c r="O153" s="150"/>
      <c r="P153" s="150"/>
      <c r="Q153" s="150"/>
      <c r="R153" s="150"/>
      <c r="S153" s="21"/>
      <c r="T153" s="45"/>
      <c r="AA153" s="46"/>
      <c r="AT153" s="7" t="s">
        <v>128</v>
      </c>
      <c r="AU153" s="7" t="s">
        <v>73</v>
      </c>
    </row>
    <row r="154" spans="2:51" s="7" customFormat="1" ht="15.75" customHeight="1">
      <c r="B154" s="109"/>
      <c r="E154" s="110"/>
      <c r="F154" s="189" t="s">
        <v>129</v>
      </c>
      <c r="G154" s="190"/>
      <c r="H154" s="190"/>
      <c r="I154" s="190"/>
      <c r="K154" s="110"/>
      <c r="S154" s="109"/>
      <c r="T154" s="111"/>
      <c r="AA154" s="112"/>
      <c r="AT154" s="110" t="s">
        <v>130</v>
      </c>
      <c r="AU154" s="110" t="s">
        <v>73</v>
      </c>
      <c r="AV154" s="110" t="s">
        <v>18</v>
      </c>
      <c r="AW154" s="110" t="s">
        <v>82</v>
      </c>
      <c r="AX154" s="110" t="s">
        <v>65</v>
      </c>
      <c r="AY154" s="110" t="s">
        <v>119</v>
      </c>
    </row>
    <row r="155" spans="2:51" s="7" customFormat="1" ht="15.75" customHeight="1">
      <c r="B155" s="113"/>
      <c r="E155" s="114"/>
      <c r="F155" s="174" t="s">
        <v>162</v>
      </c>
      <c r="G155" s="175"/>
      <c r="H155" s="175"/>
      <c r="I155" s="175"/>
      <c r="K155" s="115">
        <v>65.8</v>
      </c>
      <c r="S155" s="113"/>
      <c r="T155" s="116"/>
      <c r="AA155" s="117"/>
      <c r="AT155" s="114" t="s">
        <v>130</v>
      </c>
      <c r="AU155" s="114" t="s">
        <v>73</v>
      </c>
      <c r="AV155" s="114" t="s">
        <v>73</v>
      </c>
      <c r="AW155" s="114" t="s">
        <v>82</v>
      </c>
      <c r="AX155" s="114" t="s">
        <v>65</v>
      </c>
      <c r="AY155" s="114" t="s">
        <v>119</v>
      </c>
    </row>
    <row r="156" spans="2:51" s="7" customFormat="1" ht="15.75" customHeight="1">
      <c r="B156" s="118"/>
      <c r="E156" s="119"/>
      <c r="F156" s="187" t="s">
        <v>132</v>
      </c>
      <c r="G156" s="188"/>
      <c r="H156" s="188"/>
      <c r="I156" s="188"/>
      <c r="K156" s="120">
        <v>65.8</v>
      </c>
      <c r="S156" s="118"/>
      <c r="T156" s="121"/>
      <c r="AA156" s="122"/>
      <c r="AT156" s="119" t="s">
        <v>130</v>
      </c>
      <c r="AU156" s="119" t="s">
        <v>73</v>
      </c>
      <c r="AV156" s="119" t="s">
        <v>124</v>
      </c>
      <c r="AW156" s="119" t="s">
        <v>82</v>
      </c>
      <c r="AX156" s="119" t="s">
        <v>18</v>
      </c>
      <c r="AY156" s="119" t="s">
        <v>119</v>
      </c>
    </row>
    <row r="157" spans="2:65" s="7" customFormat="1" ht="27" customHeight="1">
      <c r="B157" s="21"/>
      <c r="C157" s="99" t="s">
        <v>163</v>
      </c>
      <c r="D157" s="99" t="s">
        <v>120</v>
      </c>
      <c r="E157" s="100" t="s">
        <v>164</v>
      </c>
      <c r="F157" s="168" t="s">
        <v>165</v>
      </c>
      <c r="G157" s="169"/>
      <c r="H157" s="169"/>
      <c r="I157" s="169"/>
      <c r="J157" s="102" t="s">
        <v>146</v>
      </c>
      <c r="K157" s="103">
        <v>141</v>
      </c>
      <c r="L157" s="172"/>
      <c r="M157" s="169"/>
      <c r="N157" s="173">
        <f>ROUND($L$157*$K$157,2)</f>
        <v>0</v>
      </c>
      <c r="O157" s="169"/>
      <c r="P157" s="169"/>
      <c r="Q157" s="169"/>
      <c r="R157" s="101"/>
      <c r="S157" s="21"/>
      <c r="T157" s="104"/>
      <c r="U157" s="105" t="s">
        <v>35</v>
      </c>
      <c r="X157" s="106">
        <v>0</v>
      </c>
      <c r="Y157" s="106">
        <f>$X$157*$K$157</f>
        <v>0</v>
      </c>
      <c r="Z157" s="106">
        <v>0</v>
      </c>
      <c r="AA157" s="107">
        <f>$Z$157*$K$157</f>
        <v>0</v>
      </c>
      <c r="AR157" s="68" t="s">
        <v>124</v>
      </c>
      <c r="AT157" s="68" t="s">
        <v>120</v>
      </c>
      <c r="AU157" s="68" t="s">
        <v>73</v>
      </c>
      <c r="AY157" s="7" t="s">
        <v>119</v>
      </c>
      <c r="BE157" s="108">
        <f>IF($U$157="základní",$N$157,0)</f>
        <v>0</v>
      </c>
      <c r="BF157" s="108">
        <f>IF($U$157="snížená",$N$157,0)</f>
        <v>0</v>
      </c>
      <c r="BG157" s="108">
        <f>IF($U$157="zákl. přenesená",$N$157,0)</f>
        <v>0</v>
      </c>
      <c r="BH157" s="108">
        <f>IF($U$157="sníž. přenesená",$N$157,0)</f>
        <v>0</v>
      </c>
      <c r="BI157" s="108">
        <f>IF($U$157="nulová",$N$157,0)</f>
        <v>0</v>
      </c>
      <c r="BJ157" s="68" t="s">
        <v>18</v>
      </c>
      <c r="BK157" s="108">
        <f>ROUND($L$157*$K$157,2)</f>
        <v>0</v>
      </c>
      <c r="BL157" s="68" t="s">
        <v>124</v>
      </c>
      <c r="BM157" s="68" t="s">
        <v>163</v>
      </c>
    </row>
    <row r="158" spans="2:47" s="7" customFormat="1" ht="27" customHeight="1">
      <c r="B158" s="21"/>
      <c r="F158" s="166" t="s">
        <v>166</v>
      </c>
      <c r="G158" s="150"/>
      <c r="H158" s="150"/>
      <c r="I158" s="150"/>
      <c r="J158" s="150"/>
      <c r="K158" s="150"/>
      <c r="L158" s="150"/>
      <c r="M158" s="150"/>
      <c r="N158" s="150"/>
      <c r="O158" s="150"/>
      <c r="P158" s="150"/>
      <c r="Q158" s="150"/>
      <c r="R158" s="150"/>
      <c r="S158" s="21"/>
      <c r="T158" s="45"/>
      <c r="AA158" s="46"/>
      <c r="AT158" s="7" t="s">
        <v>126</v>
      </c>
      <c r="AU158" s="7" t="s">
        <v>73</v>
      </c>
    </row>
    <row r="159" spans="2:47" s="7" customFormat="1" ht="204" customHeight="1">
      <c r="B159" s="21"/>
      <c r="F159" s="167" t="s">
        <v>167</v>
      </c>
      <c r="G159" s="150"/>
      <c r="H159" s="150"/>
      <c r="I159" s="150"/>
      <c r="J159" s="150"/>
      <c r="K159" s="150"/>
      <c r="L159" s="150"/>
      <c r="M159" s="150"/>
      <c r="N159" s="150"/>
      <c r="O159" s="150"/>
      <c r="P159" s="150"/>
      <c r="Q159" s="150"/>
      <c r="R159" s="150"/>
      <c r="S159" s="21"/>
      <c r="T159" s="45"/>
      <c r="AA159" s="46"/>
      <c r="AT159" s="7" t="s">
        <v>128</v>
      </c>
      <c r="AU159" s="7" t="s">
        <v>73</v>
      </c>
    </row>
    <row r="160" spans="2:51" s="7" customFormat="1" ht="15.75" customHeight="1">
      <c r="B160" s="109"/>
      <c r="E160" s="110"/>
      <c r="F160" s="189" t="s">
        <v>168</v>
      </c>
      <c r="G160" s="190"/>
      <c r="H160" s="190"/>
      <c r="I160" s="190"/>
      <c r="K160" s="110"/>
      <c r="S160" s="109"/>
      <c r="T160" s="111"/>
      <c r="AA160" s="112"/>
      <c r="AT160" s="110" t="s">
        <v>130</v>
      </c>
      <c r="AU160" s="110" t="s">
        <v>73</v>
      </c>
      <c r="AV160" s="110" t="s">
        <v>18</v>
      </c>
      <c r="AW160" s="110" t="s">
        <v>82</v>
      </c>
      <c r="AX160" s="110" t="s">
        <v>65</v>
      </c>
      <c r="AY160" s="110" t="s">
        <v>119</v>
      </c>
    </row>
    <row r="161" spans="2:51" s="7" customFormat="1" ht="15.75" customHeight="1">
      <c r="B161" s="113"/>
      <c r="E161" s="114"/>
      <c r="F161" s="174" t="s">
        <v>169</v>
      </c>
      <c r="G161" s="175"/>
      <c r="H161" s="175"/>
      <c r="I161" s="175"/>
      <c r="K161" s="115">
        <v>141</v>
      </c>
      <c r="S161" s="113"/>
      <c r="T161" s="116"/>
      <c r="AA161" s="117"/>
      <c r="AT161" s="114" t="s">
        <v>130</v>
      </c>
      <c r="AU161" s="114" t="s">
        <v>73</v>
      </c>
      <c r="AV161" s="114" t="s">
        <v>73</v>
      </c>
      <c r="AW161" s="114" t="s">
        <v>82</v>
      </c>
      <c r="AX161" s="114" t="s">
        <v>65</v>
      </c>
      <c r="AY161" s="114" t="s">
        <v>119</v>
      </c>
    </row>
    <row r="162" spans="2:51" s="7" customFormat="1" ht="15.75" customHeight="1">
      <c r="B162" s="118"/>
      <c r="E162" s="119"/>
      <c r="F162" s="187" t="s">
        <v>132</v>
      </c>
      <c r="G162" s="188"/>
      <c r="H162" s="188"/>
      <c r="I162" s="188"/>
      <c r="K162" s="120">
        <v>141</v>
      </c>
      <c r="S162" s="118"/>
      <c r="T162" s="121"/>
      <c r="AA162" s="122"/>
      <c r="AT162" s="119" t="s">
        <v>130</v>
      </c>
      <c r="AU162" s="119" t="s">
        <v>73</v>
      </c>
      <c r="AV162" s="119" t="s">
        <v>124</v>
      </c>
      <c r="AW162" s="119" t="s">
        <v>82</v>
      </c>
      <c r="AX162" s="119" t="s">
        <v>18</v>
      </c>
      <c r="AY162" s="119" t="s">
        <v>119</v>
      </c>
    </row>
    <row r="163" spans="2:65" s="7" customFormat="1" ht="39" customHeight="1">
      <c r="B163" s="21"/>
      <c r="C163" s="99" t="s">
        <v>170</v>
      </c>
      <c r="D163" s="99" t="s">
        <v>120</v>
      </c>
      <c r="E163" s="100" t="s">
        <v>171</v>
      </c>
      <c r="F163" s="168" t="s">
        <v>172</v>
      </c>
      <c r="G163" s="169"/>
      <c r="H163" s="169"/>
      <c r="I163" s="169"/>
      <c r="J163" s="102" t="s">
        <v>146</v>
      </c>
      <c r="K163" s="103">
        <v>1410</v>
      </c>
      <c r="L163" s="172"/>
      <c r="M163" s="169"/>
      <c r="N163" s="173">
        <f>ROUND($L$163*$K$163,2)</f>
        <v>0</v>
      </c>
      <c r="O163" s="169"/>
      <c r="P163" s="169"/>
      <c r="Q163" s="169"/>
      <c r="R163" s="101"/>
      <c r="S163" s="21"/>
      <c r="T163" s="104"/>
      <c r="U163" s="105" t="s">
        <v>35</v>
      </c>
      <c r="X163" s="106">
        <v>0</v>
      </c>
      <c r="Y163" s="106">
        <f>$X$163*$K$163</f>
        <v>0</v>
      </c>
      <c r="Z163" s="106">
        <v>0</v>
      </c>
      <c r="AA163" s="107">
        <f>$Z$163*$K$163</f>
        <v>0</v>
      </c>
      <c r="AR163" s="68" t="s">
        <v>124</v>
      </c>
      <c r="AT163" s="68" t="s">
        <v>120</v>
      </c>
      <c r="AU163" s="68" t="s">
        <v>73</v>
      </c>
      <c r="AY163" s="7" t="s">
        <v>119</v>
      </c>
      <c r="BE163" s="108">
        <f>IF($U$163="základní",$N$163,0)</f>
        <v>0</v>
      </c>
      <c r="BF163" s="108">
        <f>IF($U$163="snížená",$N$163,0)</f>
        <v>0</v>
      </c>
      <c r="BG163" s="108">
        <f>IF($U$163="zákl. přenesená",$N$163,0)</f>
        <v>0</v>
      </c>
      <c r="BH163" s="108">
        <f>IF($U$163="sníž. přenesená",$N$163,0)</f>
        <v>0</v>
      </c>
      <c r="BI163" s="108">
        <f>IF($U$163="nulová",$N$163,0)</f>
        <v>0</v>
      </c>
      <c r="BJ163" s="68" t="s">
        <v>18</v>
      </c>
      <c r="BK163" s="108">
        <f>ROUND($L$163*$K$163,2)</f>
        <v>0</v>
      </c>
      <c r="BL163" s="68" t="s">
        <v>124</v>
      </c>
      <c r="BM163" s="68" t="s">
        <v>170</v>
      </c>
    </row>
    <row r="164" spans="2:47" s="7" customFormat="1" ht="27" customHeight="1">
      <c r="B164" s="21"/>
      <c r="F164" s="166" t="s">
        <v>173</v>
      </c>
      <c r="G164" s="150"/>
      <c r="H164" s="150"/>
      <c r="I164" s="150"/>
      <c r="J164" s="150"/>
      <c r="K164" s="150"/>
      <c r="L164" s="150"/>
      <c r="M164" s="150"/>
      <c r="N164" s="150"/>
      <c r="O164" s="150"/>
      <c r="P164" s="150"/>
      <c r="Q164" s="150"/>
      <c r="R164" s="150"/>
      <c r="S164" s="21"/>
      <c r="T164" s="45"/>
      <c r="AA164" s="46"/>
      <c r="AT164" s="7" t="s">
        <v>126</v>
      </c>
      <c r="AU164" s="7" t="s">
        <v>73</v>
      </c>
    </row>
    <row r="165" spans="2:47" s="7" customFormat="1" ht="204" customHeight="1">
      <c r="B165" s="21"/>
      <c r="F165" s="167" t="s">
        <v>167</v>
      </c>
      <c r="G165" s="150"/>
      <c r="H165" s="150"/>
      <c r="I165" s="150"/>
      <c r="J165" s="150"/>
      <c r="K165" s="150"/>
      <c r="L165" s="150"/>
      <c r="M165" s="150"/>
      <c r="N165" s="150"/>
      <c r="O165" s="150"/>
      <c r="P165" s="150"/>
      <c r="Q165" s="150"/>
      <c r="R165" s="150"/>
      <c r="S165" s="21"/>
      <c r="T165" s="45"/>
      <c r="AA165" s="46"/>
      <c r="AT165" s="7" t="s">
        <v>128</v>
      </c>
      <c r="AU165" s="7" t="s">
        <v>73</v>
      </c>
    </row>
    <row r="166" spans="2:65" s="7" customFormat="1" ht="15.75" customHeight="1">
      <c r="B166" s="21"/>
      <c r="C166" s="99" t="s">
        <v>23</v>
      </c>
      <c r="D166" s="99" t="s">
        <v>120</v>
      </c>
      <c r="E166" s="100" t="s">
        <v>174</v>
      </c>
      <c r="F166" s="168" t="s">
        <v>175</v>
      </c>
      <c r="G166" s="169"/>
      <c r="H166" s="169"/>
      <c r="I166" s="169"/>
      <c r="J166" s="102" t="s">
        <v>146</v>
      </c>
      <c r="K166" s="103">
        <v>141</v>
      </c>
      <c r="L166" s="172"/>
      <c r="M166" s="169"/>
      <c r="N166" s="173">
        <f>ROUND($L$166*$K$166,2)</f>
        <v>0</v>
      </c>
      <c r="O166" s="169"/>
      <c r="P166" s="169"/>
      <c r="Q166" s="169"/>
      <c r="R166" s="101"/>
      <c r="S166" s="21"/>
      <c r="T166" s="104"/>
      <c r="U166" s="105" t="s">
        <v>35</v>
      </c>
      <c r="X166" s="106">
        <v>0</v>
      </c>
      <c r="Y166" s="106">
        <f>$X$166*$K$166</f>
        <v>0</v>
      </c>
      <c r="Z166" s="106">
        <v>0</v>
      </c>
      <c r="AA166" s="107">
        <f>$Z$166*$K$166</f>
        <v>0</v>
      </c>
      <c r="AR166" s="68" t="s">
        <v>124</v>
      </c>
      <c r="AT166" s="68" t="s">
        <v>120</v>
      </c>
      <c r="AU166" s="68" t="s">
        <v>73</v>
      </c>
      <c r="AY166" s="7" t="s">
        <v>119</v>
      </c>
      <c r="BE166" s="108">
        <f>IF($U$166="základní",$N$166,0)</f>
        <v>0</v>
      </c>
      <c r="BF166" s="108">
        <f>IF($U$166="snížená",$N$166,0)</f>
        <v>0</v>
      </c>
      <c r="BG166" s="108">
        <f>IF($U$166="zákl. přenesená",$N$166,0)</f>
        <v>0</v>
      </c>
      <c r="BH166" s="108">
        <f>IF($U$166="sníž. přenesená",$N$166,0)</f>
        <v>0</v>
      </c>
      <c r="BI166" s="108">
        <f>IF($U$166="nulová",$N$166,0)</f>
        <v>0</v>
      </c>
      <c r="BJ166" s="68" t="s">
        <v>18</v>
      </c>
      <c r="BK166" s="108">
        <f>ROUND($L$166*$K$166,2)</f>
        <v>0</v>
      </c>
      <c r="BL166" s="68" t="s">
        <v>124</v>
      </c>
      <c r="BM166" s="68" t="s">
        <v>23</v>
      </c>
    </row>
    <row r="167" spans="2:47" s="7" customFormat="1" ht="16.5" customHeight="1">
      <c r="B167" s="21"/>
      <c r="F167" s="166" t="s">
        <v>175</v>
      </c>
      <c r="G167" s="150"/>
      <c r="H167" s="150"/>
      <c r="I167" s="150"/>
      <c r="J167" s="150"/>
      <c r="K167" s="150"/>
      <c r="L167" s="150"/>
      <c r="M167" s="150"/>
      <c r="N167" s="150"/>
      <c r="O167" s="150"/>
      <c r="P167" s="150"/>
      <c r="Q167" s="150"/>
      <c r="R167" s="150"/>
      <c r="S167" s="21"/>
      <c r="T167" s="45"/>
      <c r="AA167" s="46"/>
      <c r="AT167" s="7" t="s">
        <v>126</v>
      </c>
      <c r="AU167" s="7" t="s">
        <v>73</v>
      </c>
    </row>
    <row r="168" spans="2:47" s="7" customFormat="1" ht="333.75" customHeight="1">
      <c r="B168" s="21"/>
      <c r="F168" s="167" t="s">
        <v>176</v>
      </c>
      <c r="G168" s="150"/>
      <c r="H168" s="150"/>
      <c r="I168" s="150"/>
      <c r="J168" s="150"/>
      <c r="K168" s="150"/>
      <c r="L168" s="150"/>
      <c r="M168" s="150"/>
      <c r="N168" s="150"/>
      <c r="O168" s="150"/>
      <c r="P168" s="150"/>
      <c r="Q168" s="150"/>
      <c r="R168" s="150"/>
      <c r="S168" s="21"/>
      <c r="T168" s="45"/>
      <c r="AA168" s="46"/>
      <c r="AT168" s="7" t="s">
        <v>128</v>
      </c>
      <c r="AU168" s="7" t="s">
        <v>73</v>
      </c>
    </row>
    <row r="169" spans="2:65" s="7" customFormat="1" ht="27" customHeight="1">
      <c r="B169" s="21"/>
      <c r="C169" s="99" t="s">
        <v>177</v>
      </c>
      <c r="D169" s="99" t="s">
        <v>120</v>
      </c>
      <c r="E169" s="100" t="s">
        <v>178</v>
      </c>
      <c r="F169" s="168" t="s">
        <v>179</v>
      </c>
      <c r="G169" s="169"/>
      <c r="H169" s="169"/>
      <c r="I169" s="169"/>
      <c r="J169" s="102" t="s">
        <v>180</v>
      </c>
      <c r="K169" s="103">
        <v>253.8</v>
      </c>
      <c r="L169" s="172"/>
      <c r="M169" s="169"/>
      <c r="N169" s="173">
        <f>ROUND($L$169*$K$169,2)</f>
        <v>0</v>
      </c>
      <c r="O169" s="169"/>
      <c r="P169" s="169"/>
      <c r="Q169" s="169"/>
      <c r="R169" s="101"/>
      <c r="S169" s="21"/>
      <c r="T169" s="104"/>
      <c r="U169" s="105" t="s">
        <v>35</v>
      </c>
      <c r="X169" s="106">
        <v>0</v>
      </c>
      <c r="Y169" s="106">
        <f>$X$169*$K$169</f>
        <v>0</v>
      </c>
      <c r="Z169" s="106">
        <v>0</v>
      </c>
      <c r="AA169" s="107">
        <f>$Z$169*$K$169</f>
        <v>0</v>
      </c>
      <c r="AR169" s="68" t="s">
        <v>124</v>
      </c>
      <c r="AT169" s="68" t="s">
        <v>120</v>
      </c>
      <c r="AU169" s="68" t="s">
        <v>73</v>
      </c>
      <c r="AY169" s="7" t="s">
        <v>119</v>
      </c>
      <c r="BE169" s="108">
        <f>IF($U$169="základní",$N$169,0)</f>
        <v>0</v>
      </c>
      <c r="BF169" s="108">
        <f>IF($U$169="snížená",$N$169,0)</f>
        <v>0</v>
      </c>
      <c r="BG169" s="108">
        <f>IF($U$169="zákl. přenesená",$N$169,0)</f>
        <v>0</v>
      </c>
      <c r="BH169" s="108">
        <f>IF($U$169="sníž. přenesená",$N$169,0)</f>
        <v>0</v>
      </c>
      <c r="BI169" s="108">
        <f>IF($U$169="nulová",$N$169,0)</f>
        <v>0</v>
      </c>
      <c r="BJ169" s="68" t="s">
        <v>18</v>
      </c>
      <c r="BK169" s="108">
        <f>ROUND($L$169*$K$169,2)</f>
        <v>0</v>
      </c>
      <c r="BL169" s="68" t="s">
        <v>124</v>
      </c>
      <c r="BM169" s="68" t="s">
        <v>177</v>
      </c>
    </row>
    <row r="170" spans="2:47" s="7" customFormat="1" ht="16.5" customHeight="1">
      <c r="B170" s="21"/>
      <c r="F170" s="166" t="s">
        <v>181</v>
      </c>
      <c r="G170" s="150"/>
      <c r="H170" s="150"/>
      <c r="I170" s="150"/>
      <c r="J170" s="150"/>
      <c r="K170" s="150"/>
      <c r="L170" s="150"/>
      <c r="M170" s="150"/>
      <c r="N170" s="150"/>
      <c r="O170" s="150"/>
      <c r="P170" s="150"/>
      <c r="Q170" s="150"/>
      <c r="R170" s="150"/>
      <c r="S170" s="21"/>
      <c r="T170" s="45"/>
      <c r="AA170" s="46"/>
      <c r="AT170" s="7" t="s">
        <v>126</v>
      </c>
      <c r="AU170" s="7" t="s">
        <v>73</v>
      </c>
    </row>
    <row r="171" spans="2:47" s="7" customFormat="1" ht="333.75" customHeight="1">
      <c r="B171" s="21"/>
      <c r="F171" s="167" t="s">
        <v>176</v>
      </c>
      <c r="G171" s="150"/>
      <c r="H171" s="150"/>
      <c r="I171" s="150"/>
      <c r="J171" s="150"/>
      <c r="K171" s="150"/>
      <c r="L171" s="150"/>
      <c r="M171" s="150"/>
      <c r="N171" s="150"/>
      <c r="O171" s="150"/>
      <c r="P171" s="150"/>
      <c r="Q171" s="150"/>
      <c r="R171" s="150"/>
      <c r="S171" s="21"/>
      <c r="T171" s="45"/>
      <c r="AA171" s="46"/>
      <c r="AT171" s="7" t="s">
        <v>128</v>
      </c>
      <c r="AU171" s="7" t="s">
        <v>73</v>
      </c>
    </row>
    <row r="172" spans="2:51" s="7" customFormat="1" ht="15.75" customHeight="1">
      <c r="B172" s="113"/>
      <c r="E172" s="114"/>
      <c r="F172" s="174" t="s">
        <v>182</v>
      </c>
      <c r="G172" s="175"/>
      <c r="H172" s="175"/>
      <c r="I172" s="175"/>
      <c r="K172" s="115">
        <v>253.8</v>
      </c>
      <c r="S172" s="113"/>
      <c r="T172" s="116"/>
      <c r="AA172" s="117"/>
      <c r="AT172" s="114" t="s">
        <v>130</v>
      </c>
      <c r="AU172" s="114" t="s">
        <v>73</v>
      </c>
      <c r="AV172" s="114" t="s">
        <v>73</v>
      </c>
      <c r="AW172" s="114" t="s">
        <v>82</v>
      </c>
      <c r="AX172" s="114" t="s">
        <v>65</v>
      </c>
      <c r="AY172" s="114" t="s">
        <v>119</v>
      </c>
    </row>
    <row r="173" spans="2:51" s="7" customFormat="1" ht="15.75" customHeight="1">
      <c r="B173" s="118"/>
      <c r="E173" s="119"/>
      <c r="F173" s="187" t="s">
        <v>132</v>
      </c>
      <c r="G173" s="188"/>
      <c r="H173" s="188"/>
      <c r="I173" s="188"/>
      <c r="K173" s="120">
        <v>253.8</v>
      </c>
      <c r="S173" s="118"/>
      <c r="T173" s="121"/>
      <c r="AA173" s="122"/>
      <c r="AT173" s="119" t="s">
        <v>130</v>
      </c>
      <c r="AU173" s="119" t="s">
        <v>73</v>
      </c>
      <c r="AV173" s="119" t="s">
        <v>124</v>
      </c>
      <c r="AW173" s="119" t="s">
        <v>82</v>
      </c>
      <c r="AX173" s="119" t="s">
        <v>18</v>
      </c>
      <c r="AY173" s="119" t="s">
        <v>119</v>
      </c>
    </row>
    <row r="174" spans="2:65" s="7" customFormat="1" ht="15.75" customHeight="1">
      <c r="B174" s="21"/>
      <c r="C174" s="99" t="s">
        <v>183</v>
      </c>
      <c r="D174" s="99" t="s">
        <v>120</v>
      </c>
      <c r="E174" s="100" t="s">
        <v>184</v>
      </c>
      <c r="F174" s="168" t="s">
        <v>185</v>
      </c>
      <c r="G174" s="169"/>
      <c r="H174" s="169"/>
      <c r="I174" s="169"/>
      <c r="J174" s="102" t="s">
        <v>123</v>
      </c>
      <c r="K174" s="103">
        <v>1122.8</v>
      </c>
      <c r="L174" s="172"/>
      <c r="M174" s="169"/>
      <c r="N174" s="173">
        <f>ROUND($L$174*$K$174,2)</f>
        <v>0</v>
      </c>
      <c r="O174" s="169"/>
      <c r="P174" s="169"/>
      <c r="Q174" s="169"/>
      <c r="R174" s="101"/>
      <c r="S174" s="21"/>
      <c r="T174" s="104"/>
      <c r="U174" s="105" t="s">
        <v>35</v>
      </c>
      <c r="X174" s="106">
        <v>0</v>
      </c>
      <c r="Y174" s="106">
        <f>$X$174*$K$174</f>
        <v>0</v>
      </c>
      <c r="Z174" s="106">
        <v>0</v>
      </c>
      <c r="AA174" s="107">
        <f>$Z$174*$K$174</f>
        <v>0</v>
      </c>
      <c r="AR174" s="68" t="s">
        <v>124</v>
      </c>
      <c r="AT174" s="68" t="s">
        <v>120</v>
      </c>
      <c r="AU174" s="68" t="s">
        <v>73</v>
      </c>
      <c r="AY174" s="7" t="s">
        <v>119</v>
      </c>
      <c r="BE174" s="108">
        <f>IF($U$174="základní",$N$174,0)</f>
        <v>0</v>
      </c>
      <c r="BF174" s="108">
        <f>IF($U$174="snížená",$N$174,0)</f>
        <v>0</v>
      </c>
      <c r="BG174" s="108">
        <f>IF($U$174="zákl. přenesená",$N$174,0)</f>
        <v>0</v>
      </c>
      <c r="BH174" s="108">
        <f>IF($U$174="sníž. přenesená",$N$174,0)</f>
        <v>0</v>
      </c>
      <c r="BI174" s="108">
        <f>IF($U$174="nulová",$N$174,0)</f>
        <v>0</v>
      </c>
      <c r="BJ174" s="68" t="s">
        <v>18</v>
      </c>
      <c r="BK174" s="108">
        <f>ROUND($L$174*$K$174,2)</f>
        <v>0</v>
      </c>
      <c r="BL174" s="68" t="s">
        <v>124</v>
      </c>
      <c r="BM174" s="68" t="s">
        <v>183</v>
      </c>
    </row>
    <row r="175" spans="2:47" s="7" customFormat="1" ht="16.5" customHeight="1">
      <c r="B175" s="21"/>
      <c r="F175" s="166" t="s">
        <v>186</v>
      </c>
      <c r="G175" s="150"/>
      <c r="H175" s="150"/>
      <c r="I175" s="150"/>
      <c r="J175" s="150"/>
      <c r="K175" s="150"/>
      <c r="L175" s="150"/>
      <c r="M175" s="150"/>
      <c r="N175" s="150"/>
      <c r="O175" s="150"/>
      <c r="P175" s="150"/>
      <c r="Q175" s="150"/>
      <c r="R175" s="150"/>
      <c r="S175" s="21"/>
      <c r="T175" s="45"/>
      <c r="AA175" s="46"/>
      <c r="AT175" s="7" t="s">
        <v>126</v>
      </c>
      <c r="AU175" s="7" t="s">
        <v>73</v>
      </c>
    </row>
    <row r="176" spans="2:47" s="7" customFormat="1" ht="192" customHeight="1">
      <c r="B176" s="21"/>
      <c r="F176" s="167" t="s">
        <v>187</v>
      </c>
      <c r="G176" s="150"/>
      <c r="H176" s="150"/>
      <c r="I176" s="150"/>
      <c r="J176" s="150"/>
      <c r="K176" s="150"/>
      <c r="L176" s="150"/>
      <c r="M176" s="150"/>
      <c r="N176" s="150"/>
      <c r="O176" s="150"/>
      <c r="P176" s="150"/>
      <c r="Q176" s="150"/>
      <c r="R176" s="150"/>
      <c r="S176" s="21"/>
      <c r="T176" s="45"/>
      <c r="AA176" s="46"/>
      <c r="AT176" s="7" t="s">
        <v>128</v>
      </c>
      <c r="AU176" s="7" t="s">
        <v>73</v>
      </c>
    </row>
    <row r="177" spans="2:51" s="7" customFormat="1" ht="15.75" customHeight="1">
      <c r="B177" s="109"/>
      <c r="E177" s="110"/>
      <c r="F177" s="189" t="s">
        <v>129</v>
      </c>
      <c r="G177" s="190"/>
      <c r="H177" s="190"/>
      <c r="I177" s="190"/>
      <c r="K177" s="110"/>
      <c r="S177" s="109"/>
      <c r="T177" s="111"/>
      <c r="AA177" s="112"/>
      <c r="AT177" s="110" t="s">
        <v>130</v>
      </c>
      <c r="AU177" s="110" t="s">
        <v>73</v>
      </c>
      <c r="AV177" s="110" t="s">
        <v>18</v>
      </c>
      <c r="AW177" s="110" t="s">
        <v>82</v>
      </c>
      <c r="AX177" s="110" t="s">
        <v>65</v>
      </c>
      <c r="AY177" s="110" t="s">
        <v>119</v>
      </c>
    </row>
    <row r="178" spans="2:51" s="7" customFormat="1" ht="15.75" customHeight="1">
      <c r="B178" s="113"/>
      <c r="E178" s="114"/>
      <c r="F178" s="174" t="s">
        <v>188</v>
      </c>
      <c r="G178" s="175"/>
      <c r="H178" s="175"/>
      <c r="I178" s="175"/>
      <c r="K178" s="115">
        <v>1122.8</v>
      </c>
      <c r="S178" s="113"/>
      <c r="T178" s="116"/>
      <c r="AA178" s="117"/>
      <c r="AT178" s="114" t="s">
        <v>130</v>
      </c>
      <c r="AU178" s="114" t="s">
        <v>73</v>
      </c>
      <c r="AV178" s="114" t="s">
        <v>73</v>
      </c>
      <c r="AW178" s="114" t="s">
        <v>82</v>
      </c>
      <c r="AX178" s="114" t="s">
        <v>65</v>
      </c>
      <c r="AY178" s="114" t="s">
        <v>119</v>
      </c>
    </row>
    <row r="179" spans="2:51" s="7" customFormat="1" ht="15.75" customHeight="1">
      <c r="B179" s="118"/>
      <c r="E179" s="119"/>
      <c r="F179" s="187" t="s">
        <v>132</v>
      </c>
      <c r="G179" s="188"/>
      <c r="H179" s="188"/>
      <c r="I179" s="188"/>
      <c r="K179" s="120">
        <v>1122.8</v>
      </c>
      <c r="S179" s="118"/>
      <c r="T179" s="121"/>
      <c r="AA179" s="122"/>
      <c r="AT179" s="119" t="s">
        <v>130</v>
      </c>
      <c r="AU179" s="119" t="s">
        <v>73</v>
      </c>
      <c r="AV179" s="119" t="s">
        <v>124</v>
      </c>
      <c r="AW179" s="119" t="s">
        <v>82</v>
      </c>
      <c r="AX179" s="119" t="s">
        <v>18</v>
      </c>
      <c r="AY179" s="119" t="s">
        <v>119</v>
      </c>
    </row>
    <row r="180" spans="2:65" s="7" customFormat="1" ht="27" customHeight="1">
      <c r="B180" s="21"/>
      <c r="C180" s="99" t="s">
        <v>189</v>
      </c>
      <c r="D180" s="99" t="s">
        <v>120</v>
      </c>
      <c r="E180" s="100" t="s">
        <v>190</v>
      </c>
      <c r="F180" s="168" t="s">
        <v>191</v>
      </c>
      <c r="G180" s="169"/>
      <c r="H180" s="169"/>
      <c r="I180" s="169"/>
      <c r="J180" s="102" t="s">
        <v>123</v>
      </c>
      <c r="K180" s="103">
        <v>247.5</v>
      </c>
      <c r="L180" s="172"/>
      <c r="M180" s="169"/>
      <c r="N180" s="173">
        <f>ROUND($L$180*$K$180,2)</f>
        <v>0</v>
      </c>
      <c r="O180" s="169"/>
      <c r="P180" s="169"/>
      <c r="Q180" s="169"/>
      <c r="R180" s="101"/>
      <c r="S180" s="21"/>
      <c r="T180" s="104"/>
      <c r="U180" s="105" t="s">
        <v>35</v>
      </c>
      <c r="X180" s="106">
        <v>0</v>
      </c>
      <c r="Y180" s="106">
        <f>$X$180*$K$180</f>
        <v>0</v>
      </c>
      <c r="Z180" s="106">
        <v>0</v>
      </c>
      <c r="AA180" s="107">
        <f>$Z$180*$K$180</f>
        <v>0</v>
      </c>
      <c r="AR180" s="68" t="s">
        <v>124</v>
      </c>
      <c r="AT180" s="68" t="s">
        <v>120</v>
      </c>
      <c r="AU180" s="68" t="s">
        <v>73</v>
      </c>
      <c r="AY180" s="7" t="s">
        <v>119</v>
      </c>
      <c r="BE180" s="108">
        <f>IF($U$180="základní",$N$180,0)</f>
        <v>0</v>
      </c>
      <c r="BF180" s="108">
        <f>IF($U$180="snížená",$N$180,0)</f>
        <v>0</v>
      </c>
      <c r="BG180" s="108">
        <f>IF($U$180="zákl. přenesená",$N$180,0)</f>
        <v>0</v>
      </c>
      <c r="BH180" s="108">
        <f>IF($U$180="sníž. přenesená",$N$180,0)</f>
        <v>0</v>
      </c>
      <c r="BI180" s="108">
        <f>IF($U$180="nulová",$N$180,0)</f>
        <v>0</v>
      </c>
      <c r="BJ180" s="68" t="s">
        <v>18</v>
      </c>
      <c r="BK180" s="108">
        <f>ROUND($L$180*$K$180,2)</f>
        <v>0</v>
      </c>
      <c r="BL180" s="68" t="s">
        <v>124</v>
      </c>
      <c r="BM180" s="68" t="s">
        <v>189</v>
      </c>
    </row>
    <row r="181" spans="2:47" s="7" customFormat="1" ht="16.5" customHeight="1">
      <c r="B181" s="21"/>
      <c r="F181" s="166" t="s">
        <v>192</v>
      </c>
      <c r="G181" s="150"/>
      <c r="H181" s="150"/>
      <c r="I181" s="150"/>
      <c r="J181" s="150"/>
      <c r="K181" s="150"/>
      <c r="L181" s="150"/>
      <c r="M181" s="150"/>
      <c r="N181" s="150"/>
      <c r="O181" s="150"/>
      <c r="P181" s="150"/>
      <c r="Q181" s="150"/>
      <c r="R181" s="150"/>
      <c r="S181" s="21"/>
      <c r="T181" s="45"/>
      <c r="AA181" s="46"/>
      <c r="AT181" s="7" t="s">
        <v>126</v>
      </c>
      <c r="AU181" s="7" t="s">
        <v>73</v>
      </c>
    </row>
    <row r="182" spans="2:47" s="7" customFormat="1" ht="132.75" customHeight="1">
      <c r="B182" s="21"/>
      <c r="F182" s="167" t="s">
        <v>193</v>
      </c>
      <c r="G182" s="150"/>
      <c r="H182" s="150"/>
      <c r="I182" s="150"/>
      <c r="J182" s="150"/>
      <c r="K182" s="150"/>
      <c r="L182" s="150"/>
      <c r="M182" s="150"/>
      <c r="N182" s="150"/>
      <c r="O182" s="150"/>
      <c r="P182" s="150"/>
      <c r="Q182" s="150"/>
      <c r="R182" s="150"/>
      <c r="S182" s="21"/>
      <c r="T182" s="45"/>
      <c r="AA182" s="46"/>
      <c r="AT182" s="7" t="s">
        <v>128</v>
      </c>
      <c r="AU182" s="7" t="s">
        <v>73</v>
      </c>
    </row>
    <row r="183" spans="2:51" s="7" customFormat="1" ht="15.75" customHeight="1">
      <c r="B183" s="109"/>
      <c r="E183" s="110"/>
      <c r="F183" s="189" t="s">
        <v>129</v>
      </c>
      <c r="G183" s="190"/>
      <c r="H183" s="190"/>
      <c r="I183" s="190"/>
      <c r="K183" s="110"/>
      <c r="S183" s="109"/>
      <c r="T183" s="111"/>
      <c r="AA183" s="112"/>
      <c r="AT183" s="110" t="s">
        <v>130</v>
      </c>
      <c r="AU183" s="110" t="s">
        <v>73</v>
      </c>
      <c r="AV183" s="110" t="s">
        <v>18</v>
      </c>
      <c r="AW183" s="110" t="s">
        <v>82</v>
      </c>
      <c r="AX183" s="110" t="s">
        <v>65</v>
      </c>
      <c r="AY183" s="110" t="s">
        <v>119</v>
      </c>
    </row>
    <row r="184" spans="2:51" s="7" customFormat="1" ht="15.75" customHeight="1">
      <c r="B184" s="113"/>
      <c r="E184" s="114"/>
      <c r="F184" s="174" t="s">
        <v>194</v>
      </c>
      <c r="G184" s="175"/>
      <c r="H184" s="175"/>
      <c r="I184" s="175"/>
      <c r="K184" s="115">
        <v>247.5</v>
      </c>
      <c r="S184" s="113"/>
      <c r="T184" s="116"/>
      <c r="AA184" s="117"/>
      <c r="AT184" s="114" t="s">
        <v>130</v>
      </c>
      <c r="AU184" s="114" t="s">
        <v>73</v>
      </c>
      <c r="AV184" s="114" t="s">
        <v>73</v>
      </c>
      <c r="AW184" s="114" t="s">
        <v>82</v>
      </c>
      <c r="AX184" s="114" t="s">
        <v>65</v>
      </c>
      <c r="AY184" s="114" t="s">
        <v>119</v>
      </c>
    </row>
    <row r="185" spans="2:51" s="7" customFormat="1" ht="15.75" customHeight="1">
      <c r="B185" s="118"/>
      <c r="E185" s="119"/>
      <c r="F185" s="187" t="s">
        <v>132</v>
      </c>
      <c r="G185" s="188"/>
      <c r="H185" s="188"/>
      <c r="I185" s="188"/>
      <c r="K185" s="120">
        <v>247.5</v>
      </c>
      <c r="S185" s="118"/>
      <c r="T185" s="121"/>
      <c r="AA185" s="122"/>
      <c r="AT185" s="119" t="s">
        <v>130</v>
      </c>
      <c r="AU185" s="119" t="s">
        <v>73</v>
      </c>
      <c r="AV185" s="119" t="s">
        <v>124</v>
      </c>
      <c r="AW185" s="119" t="s">
        <v>82</v>
      </c>
      <c r="AX185" s="119" t="s">
        <v>18</v>
      </c>
      <c r="AY185" s="119" t="s">
        <v>119</v>
      </c>
    </row>
    <row r="186" spans="2:65" s="7" customFormat="1" ht="27" customHeight="1">
      <c r="B186" s="21"/>
      <c r="C186" s="99" t="s">
        <v>195</v>
      </c>
      <c r="D186" s="99" t="s">
        <v>120</v>
      </c>
      <c r="E186" s="100" t="s">
        <v>196</v>
      </c>
      <c r="F186" s="168" t="s">
        <v>197</v>
      </c>
      <c r="G186" s="169"/>
      <c r="H186" s="169"/>
      <c r="I186" s="169"/>
      <c r="J186" s="102" t="s">
        <v>123</v>
      </c>
      <c r="K186" s="103">
        <v>247.5</v>
      </c>
      <c r="L186" s="172"/>
      <c r="M186" s="169"/>
      <c r="N186" s="173">
        <f>ROUND($L$186*$K$186,2)</f>
        <v>0</v>
      </c>
      <c r="O186" s="169"/>
      <c r="P186" s="169"/>
      <c r="Q186" s="169"/>
      <c r="R186" s="101"/>
      <c r="S186" s="21"/>
      <c r="T186" s="104"/>
      <c r="U186" s="105" t="s">
        <v>35</v>
      </c>
      <c r="X186" s="106">
        <v>0</v>
      </c>
      <c r="Y186" s="106">
        <f>$X$186*$K$186</f>
        <v>0</v>
      </c>
      <c r="Z186" s="106">
        <v>0</v>
      </c>
      <c r="AA186" s="107">
        <f>$Z$186*$K$186</f>
        <v>0</v>
      </c>
      <c r="AR186" s="68" t="s">
        <v>124</v>
      </c>
      <c r="AT186" s="68" t="s">
        <v>120</v>
      </c>
      <c r="AU186" s="68" t="s">
        <v>73</v>
      </c>
      <c r="AY186" s="7" t="s">
        <v>119</v>
      </c>
      <c r="BE186" s="108">
        <f>IF($U$186="základní",$N$186,0)</f>
        <v>0</v>
      </c>
      <c r="BF186" s="108">
        <f>IF($U$186="snížená",$N$186,0)</f>
        <v>0</v>
      </c>
      <c r="BG186" s="108">
        <f>IF($U$186="zákl. přenesená",$N$186,0)</f>
        <v>0</v>
      </c>
      <c r="BH186" s="108">
        <f>IF($U$186="sníž. přenesená",$N$186,0)</f>
        <v>0</v>
      </c>
      <c r="BI186" s="108">
        <f>IF($U$186="nulová",$N$186,0)</f>
        <v>0</v>
      </c>
      <c r="BJ186" s="68" t="s">
        <v>18</v>
      </c>
      <c r="BK186" s="108">
        <f>ROUND($L$186*$K$186,2)</f>
        <v>0</v>
      </c>
      <c r="BL186" s="68" t="s">
        <v>124</v>
      </c>
      <c r="BM186" s="68" t="s">
        <v>195</v>
      </c>
    </row>
    <row r="187" spans="2:47" s="7" customFormat="1" ht="16.5" customHeight="1">
      <c r="B187" s="21"/>
      <c r="F187" s="166" t="s">
        <v>198</v>
      </c>
      <c r="G187" s="150"/>
      <c r="H187" s="150"/>
      <c r="I187" s="150"/>
      <c r="J187" s="150"/>
      <c r="K187" s="150"/>
      <c r="L187" s="150"/>
      <c r="M187" s="150"/>
      <c r="N187" s="150"/>
      <c r="O187" s="150"/>
      <c r="P187" s="150"/>
      <c r="Q187" s="150"/>
      <c r="R187" s="150"/>
      <c r="S187" s="21"/>
      <c r="T187" s="45"/>
      <c r="AA187" s="46"/>
      <c r="AT187" s="7" t="s">
        <v>126</v>
      </c>
      <c r="AU187" s="7" t="s">
        <v>73</v>
      </c>
    </row>
    <row r="188" spans="2:47" s="7" customFormat="1" ht="121.5" customHeight="1">
      <c r="B188" s="21"/>
      <c r="F188" s="167" t="s">
        <v>199</v>
      </c>
      <c r="G188" s="150"/>
      <c r="H188" s="150"/>
      <c r="I188" s="150"/>
      <c r="J188" s="150"/>
      <c r="K188" s="150"/>
      <c r="L188" s="150"/>
      <c r="M188" s="150"/>
      <c r="N188" s="150"/>
      <c r="O188" s="150"/>
      <c r="P188" s="150"/>
      <c r="Q188" s="150"/>
      <c r="R188" s="150"/>
      <c r="S188" s="21"/>
      <c r="T188" s="45"/>
      <c r="AA188" s="46"/>
      <c r="AT188" s="7" t="s">
        <v>128</v>
      </c>
      <c r="AU188" s="7" t="s">
        <v>73</v>
      </c>
    </row>
    <row r="189" spans="2:65" s="7" customFormat="1" ht="15.75" customHeight="1">
      <c r="B189" s="21"/>
      <c r="C189" s="99" t="s">
        <v>9</v>
      </c>
      <c r="D189" s="99" t="s">
        <v>120</v>
      </c>
      <c r="E189" s="100" t="s">
        <v>200</v>
      </c>
      <c r="F189" s="168" t="s">
        <v>201</v>
      </c>
      <c r="G189" s="169"/>
      <c r="H189" s="169"/>
      <c r="I189" s="169"/>
      <c r="J189" s="102" t="s">
        <v>202</v>
      </c>
      <c r="K189" s="103">
        <v>3.713</v>
      </c>
      <c r="L189" s="172"/>
      <c r="M189" s="169"/>
      <c r="N189" s="173">
        <f>ROUND($L$189*$K$189,2)</f>
        <v>0</v>
      </c>
      <c r="O189" s="169"/>
      <c r="P189" s="169"/>
      <c r="Q189" s="169"/>
      <c r="R189" s="101"/>
      <c r="S189" s="21"/>
      <c r="T189" s="104"/>
      <c r="U189" s="105" t="s">
        <v>35</v>
      </c>
      <c r="X189" s="106">
        <v>0</v>
      </c>
      <c r="Y189" s="106">
        <f>$X$189*$K$189</f>
        <v>0</v>
      </c>
      <c r="Z189" s="106">
        <v>0</v>
      </c>
      <c r="AA189" s="107">
        <f>$Z$189*$K$189</f>
        <v>0</v>
      </c>
      <c r="AR189" s="68" t="s">
        <v>124</v>
      </c>
      <c r="AT189" s="68" t="s">
        <v>120</v>
      </c>
      <c r="AU189" s="68" t="s">
        <v>73</v>
      </c>
      <c r="AY189" s="7" t="s">
        <v>119</v>
      </c>
      <c r="BE189" s="108">
        <f>IF($U$189="základní",$N$189,0)</f>
        <v>0</v>
      </c>
      <c r="BF189" s="108">
        <f>IF($U$189="snížená",$N$189,0)</f>
        <v>0</v>
      </c>
      <c r="BG189" s="108">
        <f>IF($U$189="zákl. přenesená",$N$189,0)</f>
        <v>0</v>
      </c>
      <c r="BH189" s="108">
        <f>IF($U$189="sníž. přenesená",$N$189,0)</f>
        <v>0</v>
      </c>
      <c r="BI189" s="108">
        <f>IF($U$189="nulová",$N$189,0)</f>
        <v>0</v>
      </c>
      <c r="BJ189" s="68" t="s">
        <v>18</v>
      </c>
      <c r="BK189" s="108">
        <f>ROUND($L$189*$K$189,2)</f>
        <v>0</v>
      </c>
      <c r="BL189" s="68" t="s">
        <v>124</v>
      </c>
      <c r="BM189" s="68" t="s">
        <v>9</v>
      </c>
    </row>
    <row r="190" spans="2:47" s="7" customFormat="1" ht="16.5" customHeight="1">
      <c r="B190" s="21"/>
      <c r="F190" s="166" t="s">
        <v>201</v>
      </c>
      <c r="G190" s="150"/>
      <c r="H190" s="150"/>
      <c r="I190" s="150"/>
      <c r="J190" s="150"/>
      <c r="K190" s="150"/>
      <c r="L190" s="150"/>
      <c r="M190" s="150"/>
      <c r="N190" s="150"/>
      <c r="O190" s="150"/>
      <c r="P190" s="150"/>
      <c r="Q190" s="150"/>
      <c r="R190" s="150"/>
      <c r="S190" s="21"/>
      <c r="T190" s="45"/>
      <c r="AA190" s="46"/>
      <c r="AT190" s="7" t="s">
        <v>126</v>
      </c>
      <c r="AU190" s="7" t="s">
        <v>73</v>
      </c>
    </row>
    <row r="191" spans="2:63" s="90" customFormat="1" ht="30.75" customHeight="1">
      <c r="B191" s="91"/>
      <c r="D191" s="98" t="s">
        <v>85</v>
      </c>
      <c r="N191" s="170">
        <f>$BK$191</f>
        <v>0</v>
      </c>
      <c r="O191" s="171"/>
      <c r="P191" s="171"/>
      <c r="Q191" s="171"/>
      <c r="S191" s="91"/>
      <c r="T191" s="94"/>
      <c r="W191" s="95">
        <f>SUM($W$192:$W$212)</f>
        <v>0</v>
      </c>
      <c r="Y191" s="95">
        <f>SUM($Y$192:$Y$212)</f>
        <v>0</v>
      </c>
      <c r="AA191" s="96">
        <f>SUM($AA$192:$AA$212)</f>
        <v>0</v>
      </c>
      <c r="AR191" s="93" t="s">
        <v>18</v>
      </c>
      <c r="AT191" s="93" t="s">
        <v>64</v>
      </c>
      <c r="AU191" s="93" t="s">
        <v>18</v>
      </c>
      <c r="AY191" s="93" t="s">
        <v>119</v>
      </c>
      <c r="BK191" s="97">
        <f>SUM($BK$192:$BK$212)</f>
        <v>0</v>
      </c>
    </row>
    <row r="192" spans="2:65" s="7" customFormat="1" ht="15.75" customHeight="1">
      <c r="B192" s="21"/>
      <c r="C192" s="99" t="s">
        <v>203</v>
      </c>
      <c r="D192" s="99" t="s">
        <v>120</v>
      </c>
      <c r="E192" s="100" t="s">
        <v>204</v>
      </c>
      <c r="F192" s="168" t="s">
        <v>205</v>
      </c>
      <c r="G192" s="169"/>
      <c r="H192" s="169"/>
      <c r="I192" s="169"/>
      <c r="J192" s="102" t="s">
        <v>123</v>
      </c>
      <c r="K192" s="103">
        <v>872.4</v>
      </c>
      <c r="L192" s="172"/>
      <c r="M192" s="169"/>
      <c r="N192" s="173">
        <f>ROUND($L$192*$K$192,2)</f>
        <v>0</v>
      </c>
      <c r="O192" s="169"/>
      <c r="P192" s="169"/>
      <c r="Q192" s="169"/>
      <c r="R192" s="101"/>
      <c r="S192" s="21"/>
      <c r="T192" s="104"/>
      <c r="U192" s="105" t="s">
        <v>35</v>
      </c>
      <c r="X192" s="106">
        <v>0</v>
      </c>
      <c r="Y192" s="106">
        <f>$X$192*$K$192</f>
        <v>0</v>
      </c>
      <c r="Z192" s="106">
        <v>0</v>
      </c>
      <c r="AA192" s="107">
        <f>$Z$192*$K$192</f>
        <v>0</v>
      </c>
      <c r="AR192" s="68" t="s">
        <v>124</v>
      </c>
      <c r="AT192" s="68" t="s">
        <v>120</v>
      </c>
      <c r="AU192" s="68" t="s">
        <v>73</v>
      </c>
      <c r="AY192" s="7" t="s">
        <v>119</v>
      </c>
      <c r="BE192" s="108">
        <f>IF($U$192="základní",$N$192,0)</f>
        <v>0</v>
      </c>
      <c r="BF192" s="108">
        <f>IF($U$192="snížená",$N$192,0)</f>
        <v>0</v>
      </c>
      <c r="BG192" s="108">
        <f>IF($U$192="zákl. přenesená",$N$192,0)</f>
        <v>0</v>
      </c>
      <c r="BH192" s="108">
        <f>IF($U$192="sníž. přenesená",$N$192,0)</f>
        <v>0</v>
      </c>
      <c r="BI192" s="108">
        <f>IF($U$192="nulová",$N$192,0)</f>
        <v>0</v>
      </c>
      <c r="BJ192" s="68" t="s">
        <v>18</v>
      </c>
      <c r="BK192" s="108">
        <f>ROUND($L$192*$K$192,2)</f>
        <v>0</v>
      </c>
      <c r="BL192" s="68" t="s">
        <v>124</v>
      </c>
      <c r="BM192" s="68" t="s">
        <v>203</v>
      </c>
    </row>
    <row r="193" spans="2:47" s="7" customFormat="1" ht="16.5" customHeight="1">
      <c r="B193" s="21"/>
      <c r="F193" s="166" t="s">
        <v>205</v>
      </c>
      <c r="G193" s="150"/>
      <c r="H193" s="150"/>
      <c r="I193" s="150"/>
      <c r="J193" s="150"/>
      <c r="K193" s="150"/>
      <c r="L193" s="150"/>
      <c r="M193" s="150"/>
      <c r="N193" s="150"/>
      <c r="O193" s="150"/>
      <c r="P193" s="150"/>
      <c r="Q193" s="150"/>
      <c r="R193" s="150"/>
      <c r="S193" s="21"/>
      <c r="T193" s="45"/>
      <c r="AA193" s="46"/>
      <c r="AT193" s="7" t="s">
        <v>126</v>
      </c>
      <c r="AU193" s="7" t="s">
        <v>73</v>
      </c>
    </row>
    <row r="194" spans="2:51" s="7" customFormat="1" ht="15.75" customHeight="1">
      <c r="B194" s="109"/>
      <c r="E194" s="110"/>
      <c r="F194" s="189" t="s">
        <v>129</v>
      </c>
      <c r="G194" s="190"/>
      <c r="H194" s="190"/>
      <c r="I194" s="190"/>
      <c r="K194" s="110"/>
      <c r="S194" s="109"/>
      <c r="T194" s="111"/>
      <c r="AA194" s="112"/>
      <c r="AT194" s="110" t="s">
        <v>130</v>
      </c>
      <c r="AU194" s="110" t="s">
        <v>73</v>
      </c>
      <c r="AV194" s="110" t="s">
        <v>18</v>
      </c>
      <c r="AW194" s="110" t="s">
        <v>82</v>
      </c>
      <c r="AX194" s="110" t="s">
        <v>65</v>
      </c>
      <c r="AY194" s="110" t="s">
        <v>119</v>
      </c>
    </row>
    <row r="195" spans="2:51" s="7" customFormat="1" ht="15.75" customHeight="1">
      <c r="B195" s="113"/>
      <c r="E195" s="114"/>
      <c r="F195" s="174" t="s">
        <v>206</v>
      </c>
      <c r="G195" s="175"/>
      <c r="H195" s="175"/>
      <c r="I195" s="175"/>
      <c r="K195" s="115">
        <v>872.4</v>
      </c>
      <c r="S195" s="113"/>
      <c r="T195" s="116"/>
      <c r="AA195" s="117"/>
      <c r="AT195" s="114" t="s">
        <v>130</v>
      </c>
      <c r="AU195" s="114" t="s">
        <v>73</v>
      </c>
      <c r="AV195" s="114" t="s">
        <v>73</v>
      </c>
      <c r="AW195" s="114" t="s">
        <v>82</v>
      </c>
      <c r="AX195" s="114" t="s">
        <v>65</v>
      </c>
      <c r="AY195" s="114" t="s">
        <v>119</v>
      </c>
    </row>
    <row r="196" spans="2:51" s="7" customFormat="1" ht="15.75" customHeight="1">
      <c r="B196" s="118"/>
      <c r="E196" s="119"/>
      <c r="F196" s="187" t="s">
        <v>132</v>
      </c>
      <c r="G196" s="188"/>
      <c r="H196" s="188"/>
      <c r="I196" s="188"/>
      <c r="K196" s="120">
        <v>872.4</v>
      </c>
      <c r="S196" s="118"/>
      <c r="T196" s="121"/>
      <c r="AA196" s="122"/>
      <c r="AT196" s="119" t="s">
        <v>130</v>
      </c>
      <c r="AU196" s="119" t="s">
        <v>73</v>
      </c>
      <c r="AV196" s="119" t="s">
        <v>124</v>
      </c>
      <c r="AW196" s="119" t="s">
        <v>82</v>
      </c>
      <c r="AX196" s="119" t="s">
        <v>18</v>
      </c>
      <c r="AY196" s="119" t="s">
        <v>119</v>
      </c>
    </row>
    <row r="197" spans="2:65" s="7" customFormat="1" ht="27" customHeight="1">
      <c r="B197" s="21"/>
      <c r="C197" s="99" t="s">
        <v>207</v>
      </c>
      <c r="D197" s="99" t="s">
        <v>120</v>
      </c>
      <c r="E197" s="100" t="s">
        <v>208</v>
      </c>
      <c r="F197" s="168" t="s">
        <v>209</v>
      </c>
      <c r="G197" s="169"/>
      <c r="H197" s="169"/>
      <c r="I197" s="169"/>
      <c r="J197" s="102" t="s">
        <v>123</v>
      </c>
      <c r="K197" s="103">
        <v>872.4</v>
      </c>
      <c r="L197" s="172"/>
      <c r="M197" s="169"/>
      <c r="N197" s="173">
        <f>ROUND($L$197*$K$197,2)</f>
        <v>0</v>
      </c>
      <c r="O197" s="169"/>
      <c r="P197" s="169"/>
      <c r="Q197" s="169"/>
      <c r="R197" s="101"/>
      <c r="S197" s="21"/>
      <c r="T197" s="104"/>
      <c r="U197" s="105" t="s">
        <v>35</v>
      </c>
      <c r="X197" s="106">
        <v>0</v>
      </c>
      <c r="Y197" s="106">
        <f>$X$197*$K$197</f>
        <v>0</v>
      </c>
      <c r="Z197" s="106">
        <v>0</v>
      </c>
      <c r="AA197" s="107">
        <f>$Z$197*$K$197</f>
        <v>0</v>
      </c>
      <c r="AR197" s="68" t="s">
        <v>124</v>
      </c>
      <c r="AT197" s="68" t="s">
        <v>120</v>
      </c>
      <c r="AU197" s="68" t="s">
        <v>73</v>
      </c>
      <c r="AY197" s="7" t="s">
        <v>119</v>
      </c>
      <c r="BE197" s="108">
        <f>IF($U$197="základní",$N$197,0)</f>
        <v>0</v>
      </c>
      <c r="BF197" s="108">
        <f>IF($U$197="snížená",$N$197,0)</f>
        <v>0</v>
      </c>
      <c r="BG197" s="108">
        <f>IF($U$197="zákl. přenesená",$N$197,0)</f>
        <v>0</v>
      </c>
      <c r="BH197" s="108">
        <f>IF($U$197="sníž. přenesená",$N$197,0)</f>
        <v>0</v>
      </c>
      <c r="BI197" s="108">
        <f>IF($U$197="nulová",$N$197,0)</f>
        <v>0</v>
      </c>
      <c r="BJ197" s="68" t="s">
        <v>18</v>
      </c>
      <c r="BK197" s="108">
        <f>ROUND($L$197*$K$197,2)</f>
        <v>0</v>
      </c>
      <c r="BL197" s="68" t="s">
        <v>124</v>
      </c>
      <c r="BM197" s="68" t="s">
        <v>207</v>
      </c>
    </row>
    <row r="198" spans="2:47" s="7" customFormat="1" ht="27" customHeight="1">
      <c r="B198" s="21"/>
      <c r="F198" s="166" t="s">
        <v>210</v>
      </c>
      <c r="G198" s="150"/>
      <c r="H198" s="150"/>
      <c r="I198" s="150"/>
      <c r="J198" s="150"/>
      <c r="K198" s="150"/>
      <c r="L198" s="150"/>
      <c r="M198" s="150"/>
      <c r="N198" s="150"/>
      <c r="O198" s="150"/>
      <c r="P198" s="150"/>
      <c r="Q198" s="150"/>
      <c r="R198" s="150"/>
      <c r="S198" s="21"/>
      <c r="T198" s="45"/>
      <c r="AA198" s="46"/>
      <c r="AT198" s="7" t="s">
        <v>126</v>
      </c>
      <c r="AU198" s="7" t="s">
        <v>73</v>
      </c>
    </row>
    <row r="199" spans="2:47" s="7" customFormat="1" ht="156.75" customHeight="1">
      <c r="B199" s="21"/>
      <c r="F199" s="167" t="s">
        <v>211</v>
      </c>
      <c r="G199" s="150"/>
      <c r="H199" s="150"/>
      <c r="I199" s="150"/>
      <c r="J199" s="150"/>
      <c r="K199" s="150"/>
      <c r="L199" s="150"/>
      <c r="M199" s="150"/>
      <c r="N199" s="150"/>
      <c r="O199" s="150"/>
      <c r="P199" s="150"/>
      <c r="Q199" s="150"/>
      <c r="R199" s="150"/>
      <c r="S199" s="21"/>
      <c r="T199" s="45"/>
      <c r="AA199" s="46"/>
      <c r="AT199" s="7" t="s">
        <v>128</v>
      </c>
      <c r="AU199" s="7" t="s">
        <v>73</v>
      </c>
    </row>
    <row r="200" spans="2:51" s="7" customFormat="1" ht="15.75" customHeight="1">
      <c r="B200" s="109"/>
      <c r="E200" s="110"/>
      <c r="F200" s="189" t="s">
        <v>129</v>
      </c>
      <c r="G200" s="190"/>
      <c r="H200" s="190"/>
      <c r="I200" s="190"/>
      <c r="K200" s="110"/>
      <c r="S200" s="109"/>
      <c r="T200" s="111"/>
      <c r="AA200" s="112"/>
      <c r="AT200" s="110" t="s">
        <v>130</v>
      </c>
      <c r="AU200" s="110" t="s">
        <v>73</v>
      </c>
      <c r="AV200" s="110" t="s">
        <v>18</v>
      </c>
      <c r="AW200" s="110" t="s">
        <v>82</v>
      </c>
      <c r="AX200" s="110" t="s">
        <v>65</v>
      </c>
      <c r="AY200" s="110" t="s">
        <v>119</v>
      </c>
    </row>
    <row r="201" spans="2:51" s="7" customFormat="1" ht="15.75" customHeight="1">
      <c r="B201" s="113"/>
      <c r="E201" s="114"/>
      <c r="F201" s="174" t="s">
        <v>212</v>
      </c>
      <c r="G201" s="175"/>
      <c r="H201" s="175"/>
      <c r="I201" s="175"/>
      <c r="K201" s="115">
        <v>872.4</v>
      </c>
      <c r="S201" s="113"/>
      <c r="T201" s="116"/>
      <c r="AA201" s="117"/>
      <c r="AT201" s="114" t="s">
        <v>130</v>
      </c>
      <c r="AU201" s="114" t="s">
        <v>73</v>
      </c>
      <c r="AV201" s="114" t="s">
        <v>73</v>
      </c>
      <c r="AW201" s="114" t="s">
        <v>82</v>
      </c>
      <c r="AX201" s="114" t="s">
        <v>65</v>
      </c>
      <c r="AY201" s="114" t="s">
        <v>119</v>
      </c>
    </row>
    <row r="202" spans="2:51" s="7" customFormat="1" ht="15.75" customHeight="1">
      <c r="B202" s="118"/>
      <c r="E202" s="119"/>
      <c r="F202" s="187" t="s">
        <v>132</v>
      </c>
      <c r="G202" s="188"/>
      <c r="H202" s="188"/>
      <c r="I202" s="188"/>
      <c r="K202" s="120">
        <v>872.4</v>
      </c>
      <c r="S202" s="118"/>
      <c r="T202" s="121"/>
      <c r="AA202" s="122"/>
      <c r="AT202" s="119" t="s">
        <v>130</v>
      </c>
      <c r="AU202" s="119" t="s">
        <v>73</v>
      </c>
      <c r="AV202" s="119" t="s">
        <v>124</v>
      </c>
      <c r="AW202" s="119" t="s">
        <v>82</v>
      </c>
      <c r="AX202" s="119" t="s">
        <v>18</v>
      </c>
      <c r="AY202" s="119" t="s">
        <v>119</v>
      </c>
    </row>
    <row r="203" spans="2:65" s="7" customFormat="1" ht="27" customHeight="1">
      <c r="B203" s="21"/>
      <c r="C203" s="99" t="s">
        <v>213</v>
      </c>
      <c r="D203" s="99" t="s">
        <v>120</v>
      </c>
      <c r="E203" s="100" t="s">
        <v>214</v>
      </c>
      <c r="F203" s="168" t="s">
        <v>215</v>
      </c>
      <c r="G203" s="169"/>
      <c r="H203" s="169"/>
      <c r="I203" s="169"/>
      <c r="J203" s="102" t="s">
        <v>123</v>
      </c>
      <c r="K203" s="103">
        <v>872.64</v>
      </c>
      <c r="L203" s="172"/>
      <c r="M203" s="169"/>
      <c r="N203" s="173">
        <f>ROUND($L$203*$K$203,2)</f>
        <v>0</v>
      </c>
      <c r="O203" s="169"/>
      <c r="P203" s="169"/>
      <c r="Q203" s="169"/>
      <c r="R203" s="101"/>
      <c r="S203" s="21"/>
      <c r="T203" s="104"/>
      <c r="U203" s="105" t="s">
        <v>35</v>
      </c>
      <c r="X203" s="106">
        <v>0</v>
      </c>
      <c r="Y203" s="106">
        <f>$X$203*$K$203</f>
        <v>0</v>
      </c>
      <c r="Z203" s="106">
        <v>0</v>
      </c>
      <c r="AA203" s="107">
        <f>$Z$203*$K$203</f>
        <v>0</v>
      </c>
      <c r="AR203" s="68" t="s">
        <v>124</v>
      </c>
      <c r="AT203" s="68" t="s">
        <v>120</v>
      </c>
      <c r="AU203" s="68" t="s">
        <v>73</v>
      </c>
      <c r="AY203" s="7" t="s">
        <v>119</v>
      </c>
      <c r="BE203" s="108">
        <f>IF($U$203="základní",$N$203,0)</f>
        <v>0</v>
      </c>
      <c r="BF203" s="108">
        <f>IF($U$203="snížená",$N$203,0)</f>
        <v>0</v>
      </c>
      <c r="BG203" s="108">
        <f>IF($U$203="zákl. přenesená",$N$203,0)</f>
        <v>0</v>
      </c>
      <c r="BH203" s="108">
        <f>IF($U$203="sníž. přenesená",$N$203,0)</f>
        <v>0</v>
      </c>
      <c r="BI203" s="108">
        <f>IF($U$203="nulová",$N$203,0)</f>
        <v>0</v>
      </c>
      <c r="BJ203" s="68" t="s">
        <v>18</v>
      </c>
      <c r="BK203" s="108">
        <f>ROUND($L$203*$K$203,2)</f>
        <v>0</v>
      </c>
      <c r="BL203" s="68" t="s">
        <v>124</v>
      </c>
      <c r="BM203" s="68" t="s">
        <v>213</v>
      </c>
    </row>
    <row r="204" spans="2:47" s="7" customFormat="1" ht="16.5" customHeight="1">
      <c r="B204" s="21"/>
      <c r="F204" s="166" t="s">
        <v>215</v>
      </c>
      <c r="G204" s="150"/>
      <c r="H204" s="150"/>
      <c r="I204" s="150"/>
      <c r="J204" s="150"/>
      <c r="K204" s="150"/>
      <c r="L204" s="150"/>
      <c r="M204" s="150"/>
      <c r="N204" s="150"/>
      <c r="O204" s="150"/>
      <c r="P204" s="150"/>
      <c r="Q204" s="150"/>
      <c r="R204" s="150"/>
      <c r="S204" s="21"/>
      <c r="T204" s="45"/>
      <c r="AA204" s="46"/>
      <c r="AT204" s="7" t="s">
        <v>126</v>
      </c>
      <c r="AU204" s="7" t="s">
        <v>73</v>
      </c>
    </row>
    <row r="205" spans="2:27" s="7" customFormat="1" ht="16.5" customHeight="1">
      <c r="B205" s="21"/>
      <c r="F205" s="166" t="s">
        <v>774</v>
      </c>
      <c r="G205" s="150"/>
      <c r="H205" s="150"/>
      <c r="I205" s="150"/>
      <c r="J205" s="150"/>
      <c r="K205" s="150"/>
      <c r="L205" s="150"/>
      <c r="M205" s="150"/>
      <c r="N205" s="150"/>
      <c r="O205" s="150"/>
      <c r="P205" s="150"/>
      <c r="Q205" s="150"/>
      <c r="R205" s="150"/>
      <c r="S205" s="21"/>
      <c r="T205" s="45"/>
      <c r="AA205" s="46"/>
    </row>
    <row r="206" spans="2:51" s="7" customFormat="1" ht="15.75" customHeight="1">
      <c r="B206" s="113"/>
      <c r="E206" s="114"/>
      <c r="F206" s="174" t="s">
        <v>216</v>
      </c>
      <c r="G206" s="175"/>
      <c r="H206" s="175"/>
      <c r="I206" s="175"/>
      <c r="K206" s="115">
        <v>872.64</v>
      </c>
      <c r="S206" s="113"/>
      <c r="T206" s="116"/>
      <c r="AA206" s="117"/>
      <c r="AT206" s="114" t="s">
        <v>130</v>
      </c>
      <c r="AU206" s="114" t="s">
        <v>73</v>
      </c>
      <c r="AV206" s="114" t="s">
        <v>73</v>
      </c>
      <c r="AW206" s="114" t="s">
        <v>82</v>
      </c>
      <c r="AX206" s="114" t="s">
        <v>65</v>
      </c>
      <c r="AY206" s="114" t="s">
        <v>119</v>
      </c>
    </row>
    <row r="207" spans="2:51" s="7" customFormat="1" ht="15.75" customHeight="1">
      <c r="B207" s="118"/>
      <c r="E207" s="119"/>
      <c r="F207" s="187" t="s">
        <v>132</v>
      </c>
      <c r="G207" s="188"/>
      <c r="H207" s="188"/>
      <c r="I207" s="188"/>
      <c r="K207" s="120">
        <v>872.64</v>
      </c>
      <c r="S207" s="118"/>
      <c r="T207" s="121"/>
      <c r="AA207" s="122"/>
      <c r="AT207" s="119" t="s">
        <v>130</v>
      </c>
      <c r="AU207" s="119" t="s">
        <v>73</v>
      </c>
      <c r="AV207" s="119" t="s">
        <v>124</v>
      </c>
      <c r="AW207" s="119" t="s">
        <v>82</v>
      </c>
      <c r="AX207" s="119" t="s">
        <v>18</v>
      </c>
      <c r="AY207" s="119" t="s">
        <v>119</v>
      </c>
    </row>
    <row r="208" spans="2:65" s="7" customFormat="1" ht="27" customHeight="1">
      <c r="B208" s="21"/>
      <c r="C208" s="99" t="s">
        <v>217</v>
      </c>
      <c r="D208" s="99" t="s">
        <v>120</v>
      </c>
      <c r="E208" s="100" t="s">
        <v>218</v>
      </c>
      <c r="F208" s="168" t="s">
        <v>219</v>
      </c>
      <c r="G208" s="169"/>
      <c r="H208" s="169"/>
      <c r="I208" s="169"/>
      <c r="J208" s="102" t="s">
        <v>123</v>
      </c>
      <c r="K208" s="103">
        <v>8.652</v>
      </c>
      <c r="L208" s="172"/>
      <c r="M208" s="169"/>
      <c r="N208" s="173">
        <f>ROUND($L$208*$K$208,2)</f>
        <v>0</v>
      </c>
      <c r="O208" s="169"/>
      <c r="P208" s="169"/>
      <c r="Q208" s="169"/>
      <c r="R208" s="101"/>
      <c r="S208" s="21"/>
      <c r="T208" s="104"/>
      <c r="U208" s="105" t="s">
        <v>35</v>
      </c>
      <c r="X208" s="106">
        <v>0</v>
      </c>
      <c r="Y208" s="106">
        <f>$X$208*$K$208</f>
        <v>0</v>
      </c>
      <c r="Z208" s="106">
        <v>0</v>
      </c>
      <c r="AA208" s="107">
        <f>$Z$208*$K$208</f>
        <v>0</v>
      </c>
      <c r="AR208" s="68" t="s">
        <v>124</v>
      </c>
      <c r="AT208" s="68" t="s">
        <v>120</v>
      </c>
      <c r="AU208" s="68" t="s">
        <v>73</v>
      </c>
      <c r="AY208" s="7" t="s">
        <v>119</v>
      </c>
      <c r="BE208" s="108">
        <f>IF($U$208="základní",$N$208,0)</f>
        <v>0</v>
      </c>
      <c r="BF208" s="108">
        <f>IF($U$208="snížená",$N$208,0)</f>
        <v>0</v>
      </c>
      <c r="BG208" s="108">
        <f>IF($U$208="zákl. přenesená",$N$208,0)</f>
        <v>0</v>
      </c>
      <c r="BH208" s="108">
        <f>IF($U$208="sníž. přenesená",$N$208,0)</f>
        <v>0</v>
      </c>
      <c r="BI208" s="108">
        <f>IF($U$208="nulová",$N$208,0)</f>
        <v>0</v>
      </c>
      <c r="BJ208" s="68" t="s">
        <v>18</v>
      </c>
      <c r="BK208" s="108">
        <f>ROUND($L$208*$K$208,2)</f>
        <v>0</v>
      </c>
      <c r="BL208" s="68" t="s">
        <v>124</v>
      </c>
      <c r="BM208" s="68" t="s">
        <v>217</v>
      </c>
    </row>
    <row r="209" spans="2:47" s="7" customFormat="1" ht="16.5" customHeight="1">
      <c r="B209" s="21"/>
      <c r="F209" s="166" t="s">
        <v>219</v>
      </c>
      <c r="G209" s="150"/>
      <c r="H209" s="150"/>
      <c r="I209" s="150"/>
      <c r="J209" s="150"/>
      <c r="K209" s="150"/>
      <c r="L209" s="150"/>
      <c r="M209" s="150"/>
      <c r="N209" s="150"/>
      <c r="O209" s="150"/>
      <c r="P209" s="150"/>
      <c r="Q209" s="150"/>
      <c r="R209" s="150"/>
      <c r="S209" s="21"/>
      <c r="T209" s="45"/>
      <c r="AA209" s="46"/>
      <c r="AT209" s="7" t="s">
        <v>126</v>
      </c>
      <c r="AU209" s="7" t="s">
        <v>73</v>
      </c>
    </row>
    <row r="210" spans="2:27" s="7" customFormat="1" ht="16.5" customHeight="1">
      <c r="B210" s="21"/>
      <c r="F210" s="166" t="s">
        <v>774</v>
      </c>
      <c r="G210" s="150"/>
      <c r="H210" s="150"/>
      <c r="I210" s="150"/>
      <c r="J210" s="150"/>
      <c r="K210" s="150"/>
      <c r="L210" s="150"/>
      <c r="M210" s="150"/>
      <c r="N210" s="150"/>
      <c r="O210" s="150"/>
      <c r="P210" s="150"/>
      <c r="Q210" s="150"/>
      <c r="R210" s="150"/>
      <c r="S210" s="21"/>
      <c r="T210" s="45"/>
      <c r="AA210" s="46"/>
    </row>
    <row r="211" spans="2:51" s="7" customFormat="1" ht="15.75" customHeight="1">
      <c r="B211" s="113"/>
      <c r="E211" s="114"/>
      <c r="F211" s="174" t="s">
        <v>220</v>
      </c>
      <c r="G211" s="175"/>
      <c r="H211" s="175"/>
      <c r="I211" s="175"/>
      <c r="K211" s="115">
        <v>8.652</v>
      </c>
      <c r="S211" s="113"/>
      <c r="T211" s="116"/>
      <c r="AA211" s="117"/>
      <c r="AT211" s="114" t="s">
        <v>130</v>
      </c>
      <c r="AU211" s="114" t="s">
        <v>73</v>
      </c>
      <c r="AV211" s="114" t="s">
        <v>73</v>
      </c>
      <c r="AW211" s="114" t="s">
        <v>82</v>
      </c>
      <c r="AX211" s="114" t="s">
        <v>65</v>
      </c>
      <c r="AY211" s="114" t="s">
        <v>119</v>
      </c>
    </row>
    <row r="212" spans="2:51" s="7" customFormat="1" ht="15.75" customHeight="1">
      <c r="B212" s="118"/>
      <c r="E212" s="119"/>
      <c r="F212" s="187" t="s">
        <v>132</v>
      </c>
      <c r="G212" s="188"/>
      <c r="H212" s="188"/>
      <c r="I212" s="188"/>
      <c r="K212" s="120">
        <v>8.652</v>
      </c>
      <c r="S212" s="118"/>
      <c r="T212" s="121"/>
      <c r="AA212" s="122"/>
      <c r="AT212" s="119" t="s">
        <v>130</v>
      </c>
      <c r="AU212" s="119" t="s">
        <v>73</v>
      </c>
      <c r="AV212" s="119" t="s">
        <v>124</v>
      </c>
      <c r="AW212" s="119" t="s">
        <v>82</v>
      </c>
      <c r="AX212" s="119" t="s">
        <v>18</v>
      </c>
      <c r="AY212" s="119" t="s">
        <v>119</v>
      </c>
    </row>
    <row r="213" spans="2:63" s="90" customFormat="1" ht="30.75" customHeight="1">
      <c r="B213" s="91"/>
      <c r="D213" s="98" t="s">
        <v>86</v>
      </c>
      <c r="N213" s="170">
        <f>$BK$213</f>
        <v>0</v>
      </c>
      <c r="O213" s="171"/>
      <c r="P213" s="171"/>
      <c r="Q213" s="171"/>
      <c r="S213" s="91"/>
      <c r="T213" s="94"/>
      <c r="W213" s="95">
        <f>SUM($W$214:$W$234)</f>
        <v>0</v>
      </c>
      <c r="Y213" s="95">
        <f>SUM($Y$214:$Y$234)</f>
        <v>0</v>
      </c>
      <c r="AA213" s="96">
        <f>SUM($AA$214:$AA$234)</f>
        <v>0</v>
      </c>
      <c r="AR213" s="93" t="s">
        <v>18</v>
      </c>
      <c r="AT213" s="93" t="s">
        <v>64</v>
      </c>
      <c r="AU213" s="93" t="s">
        <v>18</v>
      </c>
      <c r="AY213" s="93" t="s">
        <v>119</v>
      </c>
      <c r="BK213" s="97">
        <f>SUM($BK$214:$BK$234)</f>
        <v>0</v>
      </c>
    </row>
    <row r="214" spans="2:65" s="7" customFormat="1" ht="15.75" customHeight="1">
      <c r="B214" s="21"/>
      <c r="C214" s="99" t="s">
        <v>221</v>
      </c>
      <c r="D214" s="99" t="s">
        <v>120</v>
      </c>
      <c r="E214" s="100" t="s">
        <v>222</v>
      </c>
      <c r="F214" s="168" t="s">
        <v>223</v>
      </c>
      <c r="G214" s="169"/>
      <c r="H214" s="169"/>
      <c r="I214" s="169"/>
      <c r="J214" s="102" t="s">
        <v>123</v>
      </c>
      <c r="K214" s="103">
        <v>65.2</v>
      </c>
      <c r="L214" s="172"/>
      <c r="M214" s="169"/>
      <c r="N214" s="173">
        <f>ROUND($L$214*$K$214,2)</f>
        <v>0</v>
      </c>
      <c r="O214" s="169"/>
      <c r="P214" s="169"/>
      <c r="Q214" s="169"/>
      <c r="R214" s="101"/>
      <c r="S214" s="21"/>
      <c r="T214" s="104"/>
      <c r="U214" s="105" t="s">
        <v>35</v>
      </c>
      <c r="X214" s="106">
        <v>0</v>
      </c>
      <c r="Y214" s="106">
        <f>$X$214*$K$214</f>
        <v>0</v>
      </c>
      <c r="Z214" s="106">
        <v>0</v>
      </c>
      <c r="AA214" s="107">
        <f>$Z$214*$K$214</f>
        <v>0</v>
      </c>
      <c r="AR214" s="68" t="s">
        <v>124</v>
      </c>
      <c r="AT214" s="68" t="s">
        <v>120</v>
      </c>
      <c r="AU214" s="68" t="s">
        <v>73</v>
      </c>
      <c r="AY214" s="7" t="s">
        <v>119</v>
      </c>
      <c r="BE214" s="108">
        <f>IF($U$214="základní",$N$214,0)</f>
        <v>0</v>
      </c>
      <c r="BF214" s="108">
        <f>IF($U$214="snížená",$N$214,0)</f>
        <v>0</v>
      </c>
      <c r="BG214" s="108">
        <f>IF($U$214="zákl. přenesená",$N$214,0)</f>
        <v>0</v>
      </c>
      <c r="BH214" s="108">
        <f>IF($U$214="sníž. přenesená",$N$214,0)</f>
        <v>0</v>
      </c>
      <c r="BI214" s="108">
        <f>IF($U$214="nulová",$N$214,0)</f>
        <v>0</v>
      </c>
      <c r="BJ214" s="68" t="s">
        <v>18</v>
      </c>
      <c r="BK214" s="108">
        <f>ROUND($L$214*$K$214,2)</f>
        <v>0</v>
      </c>
      <c r="BL214" s="68" t="s">
        <v>124</v>
      </c>
      <c r="BM214" s="68" t="s">
        <v>221</v>
      </c>
    </row>
    <row r="215" spans="2:47" s="7" customFormat="1" ht="16.5" customHeight="1">
      <c r="B215" s="21"/>
      <c r="F215" s="166" t="s">
        <v>223</v>
      </c>
      <c r="G215" s="150"/>
      <c r="H215" s="150"/>
      <c r="I215" s="150"/>
      <c r="J215" s="150"/>
      <c r="K215" s="150"/>
      <c r="L215" s="150"/>
      <c r="M215" s="150"/>
      <c r="N215" s="150"/>
      <c r="O215" s="150"/>
      <c r="P215" s="150"/>
      <c r="Q215" s="150"/>
      <c r="R215" s="150"/>
      <c r="S215" s="21"/>
      <c r="T215" s="45"/>
      <c r="AA215" s="46"/>
      <c r="AT215" s="7" t="s">
        <v>126</v>
      </c>
      <c r="AU215" s="7" t="s">
        <v>73</v>
      </c>
    </row>
    <row r="216" spans="2:51" s="7" customFormat="1" ht="15.75" customHeight="1">
      <c r="B216" s="109"/>
      <c r="E216" s="110"/>
      <c r="F216" s="189" t="s">
        <v>129</v>
      </c>
      <c r="G216" s="190"/>
      <c r="H216" s="190"/>
      <c r="I216" s="190"/>
      <c r="K216" s="110"/>
      <c r="S216" s="109"/>
      <c r="T216" s="111"/>
      <c r="AA216" s="112"/>
      <c r="AT216" s="110" t="s">
        <v>130</v>
      </c>
      <c r="AU216" s="110" t="s">
        <v>73</v>
      </c>
      <c r="AV216" s="110" t="s">
        <v>18</v>
      </c>
      <c r="AW216" s="110" t="s">
        <v>82</v>
      </c>
      <c r="AX216" s="110" t="s">
        <v>65</v>
      </c>
      <c r="AY216" s="110" t="s">
        <v>119</v>
      </c>
    </row>
    <row r="217" spans="2:51" s="7" customFormat="1" ht="15.75" customHeight="1">
      <c r="B217" s="113"/>
      <c r="E217" s="114"/>
      <c r="F217" s="174" t="s">
        <v>224</v>
      </c>
      <c r="G217" s="175"/>
      <c r="H217" s="175"/>
      <c r="I217" s="175"/>
      <c r="K217" s="115">
        <v>65.2</v>
      </c>
      <c r="S217" s="113"/>
      <c r="T217" s="116"/>
      <c r="AA217" s="117"/>
      <c r="AT217" s="114" t="s">
        <v>130</v>
      </c>
      <c r="AU217" s="114" t="s">
        <v>73</v>
      </c>
      <c r="AV217" s="114" t="s">
        <v>73</v>
      </c>
      <c r="AW217" s="114" t="s">
        <v>82</v>
      </c>
      <c r="AX217" s="114" t="s">
        <v>65</v>
      </c>
      <c r="AY217" s="114" t="s">
        <v>119</v>
      </c>
    </row>
    <row r="218" spans="2:51" s="7" customFormat="1" ht="15.75" customHeight="1">
      <c r="B218" s="118"/>
      <c r="E218" s="119"/>
      <c r="F218" s="187" t="s">
        <v>132</v>
      </c>
      <c r="G218" s="188"/>
      <c r="H218" s="188"/>
      <c r="I218" s="188"/>
      <c r="K218" s="120">
        <v>65.2</v>
      </c>
      <c r="S218" s="118"/>
      <c r="T218" s="121"/>
      <c r="AA218" s="122"/>
      <c r="AT218" s="119" t="s">
        <v>130</v>
      </c>
      <c r="AU218" s="119" t="s">
        <v>73</v>
      </c>
      <c r="AV218" s="119" t="s">
        <v>124</v>
      </c>
      <c r="AW218" s="119" t="s">
        <v>82</v>
      </c>
      <c r="AX218" s="119" t="s">
        <v>18</v>
      </c>
      <c r="AY218" s="119" t="s">
        <v>119</v>
      </c>
    </row>
    <row r="219" spans="2:65" s="7" customFormat="1" ht="27" customHeight="1">
      <c r="B219" s="21"/>
      <c r="C219" s="99" t="s">
        <v>8</v>
      </c>
      <c r="D219" s="99" t="s">
        <v>120</v>
      </c>
      <c r="E219" s="100" t="s">
        <v>225</v>
      </c>
      <c r="F219" s="168" t="s">
        <v>226</v>
      </c>
      <c r="G219" s="169"/>
      <c r="H219" s="169"/>
      <c r="I219" s="169"/>
      <c r="J219" s="102" t="s">
        <v>123</v>
      </c>
      <c r="K219" s="103">
        <v>65.2</v>
      </c>
      <c r="L219" s="172"/>
      <c r="M219" s="169"/>
      <c r="N219" s="173">
        <f>ROUND($L$219*$K$219,2)</f>
        <v>0</v>
      </c>
      <c r="O219" s="169"/>
      <c r="P219" s="169"/>
      <c r="Q219" s="169"/>
      <c r="R219" s="101"/>
      <c r="S219" s="21"/>
      <c r="T219" s="104"/>
      <c r="U219" s="105" t="s">
        <v>35</v>
      </c>
      <c r="X219" s="106">
        <v>0</v>
      </c>
      <c r="Y219" s="106">
        <f>$X$219*$K$219</f>
        <v>0</v>
      </c>
      <c r="Z219" s="106">
        <v>0</v>
      </c>
      <c r="AA219" s="107">
        <f>$Z$219*$K$219</f>
        <v>0</v>
      </c>
      <c r="AR219" s="68" t="s">
        <v>124</v>
      </c>
      <c r="AT219" s="68" t="s">
        <v>120</v>
      </c>
      <c r="AU219" s="68" t="s">
        <v>73</v>
      </c>
      <c r="AY219" s="7" t="s">
        <v>119</v>
      </c>
      <c r="BE219" s="108">
        <f>IF($U$219="základní",$N$219,0)</f>
        <v>0</v>
      </c>
      <c r="BF219" s="108">
        <f>IF($U$219="snížená",$N$219,0)</f>
        <v>0</v>
      </c>
      <c r="BG219" s="108">
        <f>IF($U$219="zákl. přenesená",$N$219,0)</f>
        <v>0</v>
      </c>
      <c r="BH219" s="108">
        <f>IF($U$219="sníž. přenesená",$N$219,0)</f>
        <v>0</v>
      </c>
      <c r="BI219" s="108">
        <f>IF($U$219="nulová",$N$219,0)</f>
        <v>0</v>
      </c>
      <c r="BJ219" s="68" t="s">
        <v>18</v>
      </c>
      <c r="BK219" s="108">
        <f>ROUND($L$219*$K$219,2)</f>
        <v>0</v>
      </c>
      <c r="BL219" s="68" t="s">
        <v>124</v>
      </c>
      <c r="BM219" s="68" t="s">
        <v>8</v>
      </c>
    </row>
    <row r="220" spans="2:47" s="7" customFormat="1" ht="27" customHeight="1">
      <c r="B220" s="21"/>
      <c r="F220" s="166" t="s">
        <v>227</v>
      </c>
      <c r="G220" s="150"/>
      <c r="H220" s="150"/>
      <c r="I220" s="150"/>
      <c r="J220" s="150"/>
      <c r="K220" s="150"/>
      <c r="L220" s="150"/>
      <c r="M220" s="150"/>
      <c r="N220" s="150"/>
      <c r="O220" s="150"/>
      <c r="P220" s="150"/>
      <c r="Q220" s="150"/>
      <c r="R220" s="150"/>
      <c r="S220" s="21"/>
      <c r="T220" s="45"/>
      <c r="AA220" s="46"/>
      <c r="AT220" s="7" t="s">
        <v>126</v>
      </c>
      <c r="AU220" s="7" t="s">
        <v>73</v>
      </c>
    </row>
    <row r="221" spans="2:47" s="7" customFormat="1" ht="156.75" customHeight="1">
      <c r="B221" s="21"/>
      <c r="F221" s="167" t="s">
        <v>211</v>
      </c>
      <c r="G221" s="150"/>
      <c r="H221" s="150"/>
      <c r="I221" s="150"/>
      <c r="J221" s="150"/>
      <c r="K221" s="150"/>
      <c r="L221" s="150"/>
      <c r="M221" s="150"/>
      <c r="N221" s="150"/>
      <c r="O221" s="150"/>
      <c r="P221" s="150"/>
      <c r="Q221" s="150"/>
      <c r="R221" s="150"/>
      <c r="S221" s="21"/>
      <c r="T221" s="45"/>
      <c r="AA221" s="46"/>
      <c r="AT221" s="7" t="s">
        <v>128</v>
      </c>
      <c r="AU221" s="7" t="s">
        <v>73</v>
      </c>
    </row>
    <row r="222" spans="2:51" s="7" customFormat="1" ht="15.75" customHeight="1">
      <c r="B222" s="109"/>
      <c r="E222" s="110"/>
      <c r="F222" s="189" t="s">
        <v>129</v>
      </c>
      <c r="G222" s="190"/>
      <c r="H222" s="190"/>
      <c r="I222" s="190"/>
      <c r="K222" s="110"/>
      <c r="S222" s="109"/>
      <c r="T222" s="111"/>
      <c r="AA222" s="112"/>
      <c r="AT222" s="110" t="s">
        <v>130</v>
      </c>
      <c r="AU222" s="110" t="s">
        <v>73</v>
      </c>
      <c r="AV222" s="110" t="s">
        <v>18</v>
      </c>
      <c r="AW222" s="110" t="s">
        <v>82</v>
      </c>
      <c r="AX222" s="110" t="s">
        <v>65</v>
      </c>
      <c r="AY222" s="110" t="s">
        <v>119</v>
      </c>
    </row>
    <row r="223" spans="2:51" s="7" customFormat="1" ht="15.75" customHeight="1">
      <c r="B223" s="113"/>
      <c r="E223" s="114"/>
      <c r="F223" s="174" t="s">
        <v>228</v>
      </c>
      <c r="G223" s="175"/>
      <c r="H223" s="175"/>
      <c r="I223" s="175"/>
      <c r="K223" s="115">
        <v>65.2</v>
      </c>
      <c r="S223" s="113"/>
      <c r="T223" s="116"/>
      <c r="AA223" s="117"/>
      <c r="AT223" s="114" t="s">
        <v>130</v>
      </c>
      <c r="AU223" s="114" t="s">
        <v>73</v>
      </c>
      <c r="AV223" s="114" t="s">
        <v>73</v>
      </c>
      <c r="AW223" s="114" t="s">
        <v>82</v>
      </c>
      <c r="AX223" s="114" t="s">
        <v>65</v>
      </c>
      <c r="AY223" s="114" t="s">
        <v>119</v>
      </c>
    </row>
    <row r="224" spans="2:51" s="7" customFormat="1" ht="15.75" customHeight="1">
      <c r="B224" s="118"/>
      <c r="E224" s="119"/>
      <c r="F224" s="187" t="s">
        <v>132</v>
      </c>
      <c r="G224" s="188"/>
      <c r="H224" s="188"/>
      <c r="I224" s="188"/>
      <c r="K224" s="120">
        <v>65.2</v>
      </c>
      <c r="S224" s="118"/>
      <c r="T224" s="121"/>
      <c r="AA224" s="122"/>
      <c r="AT224" s="119" t="s">
        <v>130</v>
      </c>
      <c r="AU224" s="119" t="s">
        <v>73</v>
      </c>
      <c r="AV224" s="119" t="s">
        <v>124</v>
      </c>
      <c r="AW224" s="119" t="s">
        <v>82</v>
      </c>
      <c r="AX224" s="119" t="s">
        <v>18</v>
      </c>
      <c r="AY224" s="119" t="s">
        <v>119</v>
      </c>
    </row>
    <row r="225" spans="2:65" s="7" customFormat="1" ht="27" customHeight="1">
      <c r="B225" s="21"/>
      <c r="C225" s="99" t="s">
        <v>229</v>
      </c>
      <c r="D225" s="99" t="s">
        <v>120</v>
      </c>
      <c r="E225" s="100" t="s">
        <v>230</v>
      </c>
      <c r="F225" s="168" t="s">
        <v>231</v>
      </c>
      <c r="G225" s="169"/>
      <c r="H225" s="169"/>
      <c r="I225" s="169"/>
      <c r="J225" s="102" t="s">
        <v>123</v>
      </c>
      <c r="K225" s="103">
        <v>58.195</v>
      </c>
      <c r="L225" s="172"/>
      <c r="M225" s="169"/>
      <c r="N225" s="173">
        <f>ROUND($L$225*$K$225,2)</f>
        <v>0</v>
      </c>
      <c r="O225" s="169"/>
      <c r="P225" s="169"/>
      <c r="Q225" s="169"/>
      <c r="R225" s="101"/>
      <c r="S225" s="21"/>
      <c r="T225" s="104"/>
      <c r="U225" s="105" t="s">
        <v>35</v>
      </c>
      <c r="X225" s="106">
        <v>0</v>
      </c>
      <c r="Y225" s="106">
        <f>$X$225*$K$225</f>
        <v>0</v>
      </c>
      <c r="Z225" s="106">
        <v>0</v>
      </c>
      <c r="AA225" s="107">
        <f>$Z$225*$K$225</f>
        <v>0</v>
      </c>
      <c r="AR225" s="68" t="s">
        <v>124</v>
      </c>
      <c r="AT225" s="68" t="s">
        <v>120</v>
      </c>
      <c r="AU225" s="68" t="s">
        <v>73</v>
      </c>
      <c r="AY225" s="7" t="s">
        <v>119</v>
      </c>
      <c r="BE225" s="108">
        <f>IF($U$225="základní",$N$225,0)</f>
        <v>0</v>
      </c>
      <c r="BF225" s="108">
        <f>IF($U$225="snížená",$N$225,0)</f>
        <v>0</v>
      </c>
      <c r="BG225" s="108">
        <f>IF($U$225="zákl. přenesená",$N$225,0)</f>
        <v>0</v>
      </c>
      <c r="BH225" s="108">
        <f>IF($U$225="sníž. přenesená",$N$225,0)</f>
        <v>0</v>
      </c>
      <c r="BI225" s="108">
        <f>IF($U$225="nulová",$N$225,0)</f>
        <v>0</v>
      </c>
      <c r="BJ225" s="68" t="s">
        <v>18</v>
      </c>
      <c r="BK225" s="108">
        <f>ROUND($L$225*$K$225,2)</f>
        <v>0</v>
      </c>
      <c r="BL225" s="68" t="s">
        <v>124</v>
      </c>
      <c r="BM225" s="68" t="s">
        <v>229</v>
      </c>
    </row>
    <row r="226" spans="2:47" s="7" customFormat="1" ht="16.5" customHeight="1">
      <c r="B226" s="21"/>
      <c r="F226" s="166" t="s">
        <v>231</v>
      </c>
      <c r="G226" s="150"/>
      <c r="H226" s="150"/>
      <c r="I226" s="150"/>
      <c r="J226" s="150"/>
      <c r="K226" s="150"/>
      <c r="L226" s="150"/>
      <c r="M226" s="150"/>
      <c r="N226" s="150"/>
      <c r="O226" s="150"/>
      <c r="P226" s="150"/>
      <c r="Q226" s="150"/>
      <c r="R226" s="150"/>
      <c r="S226" s="21"/>
      <c r="T226" s="45"/>
      <c r="AA226" s="46"/>
      <c r="AT226" s="7" t="s">
        <v>126</v>
      </c>
      <c r="AU226" s="7" t="s">
        <v>73</v>
      </c>
    </row>
    <row r="227" spans="2:27" s="7" customFormat="1" ht="16.5" customHeight="1">
      <c r="B227" s="21"/>
      <c r="F227" s="166" t="s">
        <v>774</v>
      </c>
      <c r="G227" s="150"/>
      <c r="H227" s="150"/>
      <c r="I227" s="150"/>
      <c r="J227" s="150"/>
      <c r="K227" s="150"/>
      <c r="L227" s="150"/>
      <c r="M227" s="150"/>
      <c r="N227" s="150"/>
      <c r="O227" s="150"/>
      <c r="P227" s="150"/>
      <c r="Q227" s="150"/>
      <c r="R227" s="150"/>
      <c r="S227" s="21"/>
      <c r="T227" s="45"/>
      <c r="AA227" s="46"/>
    </row>
    <row r="228" spans="2:51" s="7" customFormat="1" ht="15.75" customHeight="1">
      <c r="B228" s="113"/>
      <c r="E228" s="114"/>
      <c r="F228" s="174" t="s">
        <v>232</v>
      </c>
      <c r="G228" s="175"/>
      <c r="H228" s="175"/>
      <c r="I228" s="175"/>
      <c r="K228" s="115">
        <v>58.195</v>
      </c>
      <c r="S228" s="113"/>
      <c r="T228" s="116"/>
      <c r="AA228" s="117"/>
      <c r="AT228" s="114" t="s">
        <v>130</v>
      </c>
      <c r="AU228" s="114" t="s">
        <v>73</v>
      </c>
      <c r="AV228" s="114" t="s">
        <v>73</v>
      </c>
      <c r="AW228" s="114" t="s">
        <v>82</v>
      </c>
      <c r="AX228" s="114" t="s">
        <v>65</v>
      </c>
      <c r="AY228" s="114" t="s">
        <v>119</v>
      </c>
    </row>
    <row r="229" spans="2:51" s="7" customFormat="1" ht="15.75" customHeight="1">
      <c r="B229" s="118"/>
      <c r="E229" s="119"/>
      <c r="F229" s="187" t="s">
        <v>132</v>
      </c>
      <c r="G229" s="188"/>
      <c r="H229" s="188"/>
      <c r="I229" s="188"/>
      <c r="K229" s="120">
        <v>58.195</v>
      </c>
      <c r="S229" s="118"/>
      <c r="T229" s="121"/>
      <c r="AA229" s="122"/>
      <c r="AT229" s="119" t="s">
        <v>130</v>
      </c>
      <c r="AU229" s="119" t="s">
        <v>73</v>
      </c>
      <c r="AV229" s="119" t="s">
        <v>124</v>
      </c>
      <c r="AW229" s="119" t="s">
        <v>82</v>
      </c>
      <c r="AX229" s="119" t="s">
        <v>18</v>
      </c>
      <c r="AY229" s="119" t="s">
        <v>119</v>
      </c>
    </row>
    <row r="230" spans="2:65" s="7" customFormat="1" ht="27" customHeight="1">
      <c r="B230" s="21"/>
      <c r="C230" s="99" t="s">
        <v>233</v>
      </c>
      <c r="D230" s="99" t="s">
        <v>120</v>
      </c>
      <c r="E230" s="100" t="s">
        <v>234</v>
      </c>
      <c r="F230" s="168" t="s">
        <v>235</v>
      </c>
      <c r="G230" s="169"/>
      <c r="H230" s="169"/>
      <c r="I230" s="169"/>
      <c r="J230" s="102" t="s">
        <v>123</v>
      </c>
      <c r="K230" s="103">
        <v>8.961</v>
      </c>
      <c r="L230" s="172"/>
      <c r="M230" s="169"/>
      <c r="N230" s="173">
        <f>ROUND($L$230*$K$230,2)</f>
        <v>0</v>
      </c>
      <c r="O230" s="169"/>
      <c r="P230" s="169"/>
      <c r="Q230" s="169"/>
      <c r="R230" s="101"/>
      <c r="S230" s="21"/>
      <c r="T230" s="104"/>
      <c r="U230" s="105" t="s">
        <v>35</v>
      </c>
      <c r="X230" s="106">
        <v>0</v>
      </c>
      <c r="Y230" s="106">
        <f>$X$230*$K$230</f>
        <v>0</v>
      </c>
      <c r="Z230" s="106">
        <v>0</v>
      </c>
      <c r="AA230" s="107">
        <f>$Z$230*$K$230</f>
        <v>0</v>
      </c>
      <c r="AR230" s="68" t="s">
        <v>124</v>
      </c>
      <c r="AT230" s="68" t="s">
        <v>120</v>
      </c>
      <c r="AU230" s="68" t="s">
        <v>73</v>
      </c>
      <c r="AY230" s="7" t="s">
        <v>119</v>
      </c>
      <c r="BE230" s="108">
        <f>IF($U$230="základní",$N$230,0)</f>
        <v>0</v>
      </c>
      <c r="BF230" s="108">
        <f>IF($U$230="snížená",$N$230,0)</f>
        <v>0</v>
      </c>
      <c r="BG230" s="108">
        <f>IF($U$230="zákl. přenesená",$N$230,0)</f>
        <v>0</v>
      </c>
      <c r="BH230" s="108">
        <f>IF($U$230="sníž. přenesená",$N$230,0)</f>
        <v>0</v>
      </c>
      <c r="BI230" s="108">
        <f>IF($U$230="nulová",$N$230,0)</f>
        <v>0</v>
      </c>
      <c r="BJ230" s="68" t="s">
        <v>18</v>
      </c>
      <c r="BK230" s="108">
        <f>ROUND($L$230*$K$230,2)</f>
        <v>0</v>
      </c>
      <c r="BL230" s="68" t="s">
        <v>124</v>
      </c>
      <c r="BM230" s="68" t="s">
        <v>233</v>
      </c>
    </row>
    <row r="231" spans="2:47" s="7" customFormat="1" ht="16.5" customHeight="1">
      <c r="B231" s="21"/>
      <c r="F231" s="166" t="s">
        <v>235</v>
      </c>
      <c r="G231" s="150"/>
      <c r="H231" s="150"/>
      <c r="I231" s="150"/>
      <c r="J231" s="150"/>
      <c r="K231" s="150"/>
      <c r="L231" s="150"/>
      <c r="M231" s="150"/>
      <c r="N231" s="150"/>
      <c r="O231" s="150"/>
      <c r="P231" s="150"/>
      <c r="Q231" s="150"/>
      <c r="R231" s="150"/>
      <c r="S231" s="21"/>
      <c r="T231" s="45"/>
      <c r="AA231" s="46"/>
      <c r="AT231" s="7" t="s">
        <v>126</v>
      </c>
      <c r="AU231" s="7" t="s">
        <v>73</v>
      </c>
    </row>
    <row r="232" spans="2:27" s="7" customFormat="1" ht="16.5" customHeight="1">
      <c r="B232" s="21"/>
      <c r="F232" s="166" t="s">
        <v>774</v>
      </c>
      <c r="G232" s="150"/>
      <c r="H232" s="150"/>
      <c r="I232" s="150"/>
      <c r="J232" s="150"/>
      <c r="K232" s="150"/>
      <c r="L232" s="150"/>
      <c r="M232" s="150"/>
      <c r="N232" s="150"/>
      <c r="O232" s="150"/>
      <c r="P232" s="150"/>
      <c r="Q232" s="150"/>
      <c r="R232" s="150"/>
      <c r="S232" s="21"/>
      <c r="T232" s="45"/>
      <c r="AA232" s="46"/>
    </row>
    <row r="233" spans="2:51" s="7" customFormat="1" ht="15.75" customHeight="1">
      <c r="B233" s="113"/>
      <c r="E233" s="114"/>
      <c r="F233" s="174" t="s">
        <v>236</v>
      </c>
      <c r="G233" s="175"/>
      <c r="H233" s="175"/>
      <c r="I233" s="175"/>
      <c r="K233" s="115">
        <v>8.961</v>
      </c>
      <c r="S233" s="113"/>
      <c r="T233" s="116"/>
      <c r="AA233" s="117"/>
      <c r="AT233" s="114" t="s">
        <v>130</v>
      </c>
      <c r="AU233" s="114" t="s">
        <v>73</v>
      </c>
      <c r="AV233" s="114" t="s">
        <v>73</v>
      </c>
      <c r="AW233" s="114" t="s">
        <v>82</v>
      </c>
      <c r="AX233" s="114" t="s">
        <v>65</v>
      </c>
      <c r="AY233" s="114" t="s">
        <v>119</v>
      </c>
    </row>
    <row r="234" spans="2:51" s="7" customFormat="1" ht="15.75" customHeight="1">
      <c r="B234" s="118"/>
      <c r="E234" s="119"/>
      <c r="F234" s="187" t="s">
        <v>132</v>
      </c>
      <c r="G234" s="188"/>
      <c r="H234" s="188"/>
      <c r="I234" s="188"/>
      <c r="K234" s="120">
        <v>8.961</v>
      </c>
      <c r="S234" s="118"/>
      <c r="T234" s="121"/>
      <c r="AA234" s="122"/>
      <c r="AT234" s="119" t="s">
        <v>130</v>
      </c>
      <c r="AU234" s="119" t="s">
        <v>73</v>
      </c>
      <c r="AV234" s="119" t="s">
        <v>124</v>
      </c>
      <c r="AW234" s="119" t="s">
        <v>82</v>
      </c>
      <c r="AX234" s="119" t="s">
        <v>18</v>
      </c>
      <c r="AY234" s="119" t="s">
        <v>119</v>
      </c>
    </row>
    <row r="235" spans="2:63" s="90" customFormat="1" ht="30.75" customHeight="1">
      <c r="B235" s="91"/>
      <c r="D235" s="98" t="s">
        <v>87</v>
      </c>
      <c r="N235" s="170">
        <f>$BK$235</f>
        <v>0</v>
      </c>
      <c r="O235" s="171"/>
      <c r="P235" s="171"/>
      <c r="Q235" s="171"/>
      <c r="S235" s="91"/>
      <c r="T235" s="94"/>
      <c r="W235" s="95">
        <f>SUM($W$236:$W$254)</f>
        <v>0</v>
      </c>
      <c r="Y235" s="95">
        <f>SUM($Y$236:$Y$254)</f>
        <v>0</v>
      </c>
      <c r="AA235" s="96">
        <f>SUM($AA$236:$AA$254)</f>
        <v>0</v>
      </c>
      <c r="AR235" s="93" t="s">
        <v>18</v>
      </c>
      <c r="AT235" s="93" t="s">
        <v>64</v>
      </c>
      <c r="AU235" s="93" t="s">
        <v>18</v>
      </c>
      <c r="AY235" s="93" t="s">
        <v>119</v>
      </c>
      <c r="BK235" s="97">
        <f>SUM($BK$236:$BK$254)</f>
        <v>0</v>
      </c>
    </row>
    <row r="236" spans="2:65" s="7" customFormat="1" ht="15.75" customHeight="1">
      <c r="B236" s="21"/>
      <c r="C236" s="99" t="s">
        <v>237</v>
      </c>
      <c r="D236" s="99" t="s">
        <v>120</v>
      </c>
      <c r="E236" s="100" t="s">
        <v>238</v>
      </c>
      <c r="F236" s="168" t="s">
        <v>239</v>
      </c>
      <c r="G236" s="169"/>
      <c r="H236" s="169"/>
      <c r="I236" s="169"/>
      <c r="J236" s="102" t="s">
        <v>123</v>
      </c>
      <c r="K236" s="103">
        <v>12.5</v>
      </c>
      <c r="L236" s="172"/>
      <c r="M236" s="169"/>
      <c r="N236" s="173">
        <f>ROUND($L$236*$K$236,2)</f>
        <v>0</v>
      </c>
      <c r="O236" s="169"/>
      <c r="P236" s="169"/>
      <c r="Q236" s="169"/>
      <c r="R236" s="101"/>
      <c r="S236" s="21"/>
      <c r="T236" s="104"/>
      <c r="U236" s="105" t="s">
        <v>35</v>
      </c>
      <c r="X236" s="106">
        <v>0</v>
      </c>
      <c r="Y236" s="106">
        <f>$X$236*$K$236</f>
        <v>0</v>
      </c>
      <c r="Z236" s="106">
        <v>0</v>
      </c>
      <c r="AA236" s="107">
        <f>$Z$236*$K$236</f>
        <v>0</v>
      </c>
      <c r="AR236" s="68" t="s">
        <v>124</v>
      </c>
      <c r="AT236" s="68" t="s">
        <v>120</v>
      </c>
      <c r="AU236" s="68" t="s">
        <v>73</v>
      </c>
      <c r="AY236" s="7" t="s">
        <v>119</v>
      </c>
      <c r="BE236" s="108">
        <f>IF($U$236="základní",$N$236,0)</f>
        <v>0</v>
      </c>
      <c r="BF236" s="108">
        <f>IF($U$236="snížená",$N$236,0)</f>
        <v>0</v>
      </c>
      <c r="BG236" s="108">
        <f>IF($U$236="zákl. přenesená",$N$236,0)</f>
        <v>0</v>
      </c>
      <c r="BH236" s="108">
        <f>IF($U$236="sníž. přenesená",$N$236,0)</f>
        <v>0</v>
      </c>
      <c r="BI236" s="108">
        <f>IF($U$236="nulová",$N$236,0)</f>
        <v>0</v>
      </c>
      <c r="BJ236" s="68" t="s">
        <v>18</v>
      </c>
      <c r="BK236" s="108">
        <f>ROUND($L$236*$K$236,2)</f>
        <v>0</v>
      </c>
      <c r="BL236" s="68" t="s">
        <v>124</v>
      </c>
      <c r="BM236" s="68" t="s">
        <v>237</v>
      </c>
    </row>
    <row r="237" spans="2:47" s="7" customFormat="1" ht="16.5" customHeight="1">
      <c r="B237" s="21"/>
      <c r="F237" s="166" t="s">
        <v>239</v>
      </c>
      <c r="G237" s="150"/>
      <c r="H237" s="150"/>
      <c r="I237" s="150"/>
      <c r="J237" s="150"/>
      <c r="K237" s="150"/>
      <c r="L237" s="150"/>
      <c r="M237" s="150"/>
      <c r="N237" s="150"/>
      <c r="O237" s="150"/>
      <c r="P237" s="150"/>
      <c r="Q237" s="150"/>
      <c r="R237" s="150"/>
      <c r="S237" s="21"/>
      <c r="T237" s="45"/>
      <c r="AA237" s="46"/>
      <c r="AT237" s="7" t="s">
        <v>126</v>
      </c>
      <c r="AU237" s="7" t="s">
        <v>73</v>
      </c>
    </row>
    <row r="238" spans="2:51" s="7" customFormat="1" ht="15.75" customHeight="1">
      <c r="B238" s="109"/>
      <c r="E238" s="110"/>
      <c r="F238" s="189" t="s">
        <v>129</v>
      </c>
      <c r="G238" s="190"/>
      <c r="H238" s="190"/>
      <c r="I238" s="190"/>
      <c r="K238" s="110"/>
      <c r="S238" s="109"/>
      <c r="T238" s="111"/>
      <c r="AA238" s="112"/>
      <c r="AT238" s="110" t="s">
        <v>130</v>
      </c>
      <c r="AU238" s="110" t="s">
        <v>73</v>
      </c>
      <c r="AV238" s="110" t="s">
        <v>18</v>
      </c>
      <c r="AW238" s="110" t="s">
        <v>82</v>
      </c>
      <c r="AX238" s="110" t="s">
        <v>65</v>
      </c>
      <c r="AY238" s="110" t="s">
        <v>119</v>
      </c>
    </row>
    <row r="239" spans="2:51" s="7" customFormat="1" ht="15.75" customHeight="1">
      <c r="B239" s="113"/>
      <c r="E239" s="114"/>
      <c r="F239" s="174" t="s">
        <v>240</v>
      </c>
      <c r="G239" s="175"/>
      <c r="H239" s="175"/>
      <c r="I239" s="175"/>
      <c r="K239" s="115">
        <v>12.5</v>
      </c>
      <c r="S239" s="113"/>
      <c r="T239" s="116"/>
      <c r="AA239" s="117"/>
      <c r="AT239" s="114" t="s">
        <v>130</v>
      </c>
      <c r="AU239" s="114" t="s">
        <v>73</v>
      </c>
      <c r="AV239" s="114" t="s">
        <v>73</v>
      </c>
      <c r="AW239" s="114" t="s">
        <v>82</v>
      </c>
      <c r="AX239" s="114" t="s">
        <v>65</v>
      </c>
      <c r="AY239" s="114" t="s">
        <v>119</v>
      </c>
    </row>
    <row r="240" spans="2:51" s="7" customFormat="1" ht="15.75" customHeight="1">
      <c r="B240" s="118"/>
      <c r="E240" s="119"/>
      <c r="F240" s="187" t="s">
        <v>132</v>
      </c>
      <c r="G240" s="188"/>
      <c r="H240" s="188"/>
      <c r="I240" s="188"/>
      <c r="K240" s="120">
        <v>12.5</v>
      </c>
      <c r="S240" s="118"/>
      <c r="T240" s="121"/>
      <c r="AA240" s="122"/>
      <c r="AT240" s="119" t="s">
        <v>130</v>
      </c>
      <c r="AU240" s="119" t="s">
        <v>73</v>
      </c>
      <c r="AV240" s="119" t="s">
        <v>124</v>
      </c>
      <c r="AW240" s="119" t="s">
        <v>82</v>
      </c>
      <c r="AX240" s="119" t="s">
        <v>18</v>
      </c>
      <c r="AY240" s="119" t="s">
        <v>119</v>
      </c>
    </row>
    <row r="241" spans="2:65" s="7" customFormat="1" ht="27" customHeight="1">
      <c r="B241" s="21"/>
      <c r="C241" s="99" t="s">
        <v>241</v>
      </c>
      <c r="D241" s="99" t="s">
        <v>120</v>
      </c>
      <c r="E241" s="100" t="s">
        <v>242</v>
      </c>
      <c r="F241" s="168" t="s">
        <v>243</v>
      </c>
      <c r="G241" s="169"/>
      <c r="H241" s="169"/>
      <c r="I241" s="169"/>
      <c r="J241" s="102" t="s">
        <v>123</v>
      </c>
      <c r="K241" s="103">
        <v>12.5</v>
      </c>
      <c r="L241" s="172"/>
      <c r="M241" s="169"/>
      <c r="N241" s="173">
        <f>ROUND($L$241*$K$241,2)</f>
        <v>0</v>
      </c>
      <c r="O241" s="169"/>
      <c r="P241" s="169"/>
      <c r="Q241" s="169"/>
      <c r="R241" s="101"/>
      <c r="S241" s="21"/>
      <c r="T241" s="104"/>
      <c r="U241" s="105" t="s">
        <v>35</v>
      </c>
      <c r="X241" s="106">
        <v>0</v>
      </c>
      <c r="Y241" s="106">
        <f>$X$241*$K$241</f>
        <v>0</v>
      </c>
      <c r="Z241" s="106">
        <v>0</v>
      </c>
      <c r="AA241" s="107">
        <f>$Z$241*$K$241</f>
        <v>0</v>
      </c>
      <c r="AR241" s="68" t="s">
        <v>124</v>
      </c>
      <c r="AT241" s="68" t="s">
        <v>120</v>
      </c>
      <c r="AU241" s="68" t="s">
        <v>73</v>
      </c>
      <c r="AY241" s="7" t="s">
        <v>119</v>
      </c>
      <c r="BE241" s="108">
        <f>IF($U$241="základní",$N$241,0)</f>
        <v>0</v>
      </c>
      <c r="BF241" s="108">
        <f>IF($U$241="snížená",$N$241,0)</f>
        <v>0</v>
      </c>
      <c r="BG241" s="108">
        <f>IF($U$241="zákl. přenesená",$N$241,0)</f>
        <v>0</v>
      </c>
      <c r="BH241" s="108">
        <f>IF($U$241="sníž. přenesená",$N$241,0)</f>
        <v>0</v>
      </c>
      <c r="BI241" s="108">
        <f>IF($U$241="nulová",$N$241,0)</f>
        <v>0</v>
      </c>
      <c r="BJ241" s="68" t="s">
        <v>18</v>
      </c>
      <c r="BK241" s="108">
        <f>ROUND($L$241*$K$241,2)</f>
        <v>0</v>
      </c>
      <c r="BL241" s="68" t="s">
        <v>124</v>
      </c>
      <c r="BM241" s="68" t="s">
        <v>241</v>
      </c>
    </row>
    <row r="242" spans="2:47" s="7" customFormat="1" ht="16.5" customHeight="1">
      <c r="B242" s="21"/>
      <c r="F242" s="166" t="s">
        <v>244</v>
      </c>
      <c r="G242" s="150"/>
      <c r="H242" s="150"/>
      <c r="I242" s="150"/>
      <c r="J242" s="150"/>
      <c r="K242" s="150"/>
      <c r="L242" s="150"/>
      <c r="M242" s="150"/>
      <c r="N242" s="150"/>
      <c r="O242" s="150"/>
      <c r="P242" s="150"/>
      <c r="Q242" s="150"/>
      <c r="R242" s="150"/>
      <c r="S242" s="21"/>
      <c r="T242" s="45"/>
      <c r="AA242" s="46"/>
      <c r="AT242" s="7" t="s">
        <v>126</v>
      </c>
      <c r="AU242" s="7" t="s">
        <v>73</v>
      </c>
    </row>
    <row r="243" spans="2:47" s="7" customFormat="1" ht="97.5" customHeight="1">
      <c r="B243" s="21"/>
      <c r="F243" s="167" t="s">
        <v>245</v>
      </c>
      <c r="G243" s="150"/>
      <c r="H243" s="150"/>
      <c r="I243" s="150"/>
      <c r="J243" s="150"/>
      <c r="K243" s="150"/>
      <c r="L243" s="150"/>
      <c r="M243" s="150"/>
      <c r="N243" s="150"/>
      <c r="O243" s="150"/>
      <c r="P243" s="150"/>
      <c r="Q243" s="150"/>
      <c r="R243" s="150"/>
      <c r="S243" s="21"/>
      <c r="T243" s="45"/>
      <c r="AA243" s="46"/>
      <c r="AT243" s="7" t="s">
        <v>128</v>
      </c>
      <c r="AU243" s="7" t="s">
        <v>73</v>
      </c>
    </row>
    <row r="244" spans="2:51" s="7" customFormat="1" ht="15.75" customHeight="1">
      <c r="B244" s="109"/>
      <c r="E244" s="110"/>
      <c r="F244" s="189" t="s">
        <v>129</v>
      </c>
      <c r="G244" s="190"/>
      <c r="H244" s="190"/>
      <c r="I244" s="190"/>
      <c r="K244" s="110"/>
      <c r="S244" s="109"/>
      <c r="T244" s="111"/>
      <c r="AA244" s="112"/>
      <c r="AT244" s="110" t="s">
        <v>130</v>
      </c>
      <c r="AU244" s="110" t="s">
        <v>73</v>
      </c>
      <c r="AV244" s="110" t="s">
        <v>18</v>
      </c>
      <c r="AW244" s="110" t="s">
        <v>82</v>
      </c>
      <c r="AX244" s="110" t="s">
        <v>65</v>
      </c>
      <c r="AY244" s="110" t="s">
        <v>119</v>
      </c>
    </row>
    <row r="245" spans="2:51" s="7" customFormat="1" ht="15.75" customHeight="1">
      <c r="B245" s="113"/>
      <c r="E245" s="114"/>
      <c r="F245" s="174" t="s">
        <v>240</v>
      </c>
      <c r="G245" s="175"/>
      <c r="H245" s="175"/>
      <c r="I245" s="175"/>
      <c r="K245" s="115">
        <v>12.5</v>
      </c>
      <c r="S245" s="113"/>
      <c r="T245" s="116"/>
      <c r="AA245" s="117"/>
      <c r="AT245" s="114" t="s">
        <v>130</v>
      </c>
      <c r="AU245" s="114" t="s">
        <v>73</v>
      </c>
      <c r="AV245" s="114" t="s">
        <v>73</v>
      </c>
      <c r="AW245" s="114" t="s">
        <v>82</v>
      </c>
      <c r="AX245" s="114" t="s">
        <v>65</v>
      </c>
      <c r="AY245" s="114" t="s">
        <v>119</v>
      </c>
    </row>
    <row r="246" spans="2:51" s="7" customFormat="1" ht="15.75" customHeight="1">
      <c r="B246" s="118"/>
      <c r="E246" s="119"/>
      <c r="F246" s="187" t="s">
        <v>132</v>
      </c>
      <c r="G246" s="188"/>
      <c r="H246" s="188"/>
      <c r="I246" s="188"/>
      <c r="K246" s="120">
        <v>12.5</v>
      </c>
      <c r="S246" s="118"/>
      <c r="T246" s="121"/>
      <c r="AA246" s="122"/>
      <c r="AT246" s="119" t="s">
        <v>130</v>
      </c>
      <c r="AU246" s="119" t="s">
        <v>73</v>
      </c>
      <c r="AV246" s="119" t="s">
        <v>124</v>
      </c>
      <c r="AW246" s="119" t="s">
        <v>82</v>
      </c>
      <c r="AX246" s="119" t="s">
        <v>18</v>
      </c>
      <c r="AY246" s="119" t="s">
        <v>119</v>
      </c>
    </row>
    <row r="247" spans="2:65" s="7" customFormat="1" ht="27" customHeight="1">
      <c r="B247" s="21"/>
      <c r="C247" s="99" t="s">
        <v>246</v>
      </c>
      <c r="D247" s="99" t="s">
        <v>120</v>
      </c>
      <c r="E247" s="100" t="s">
        <v>247</v>
      </c>
      <c r="F247" s="168" t="s">
        <v>248</v>
      </c>
      <c r="G247" s="169"/>
      <c r="H247" s="169"/>
      <c r="I247" s="169"/>
      <c r="J247" s="102" t="s">
        <v>123</v>
      </c>
      <c r="K247" s="103">
        <v>12.5</v>
      </c>
      <c r="L247" s="172"/>
      <c r="M247" s="169"/>
      <c r="N247" s="173">
        <f>ROUND($L$247*$K$247,2)</f>
        <v>0</v>
      </c>
      <c r="O247" s="169"/>
      <c r="P247" s="169"/>
      <c r="Q247" s="169"/>
      <c r="R247" s="101"/>
      <c r="S247" s="21"/>
      <c r="T247" s="104"/>
      <c r="U247" s="105" t="s">
        <v>35</v>
      </c>
      <c r="X247" s="106">
        <v>0</v>
      </c>
      <c r="Y247" s="106">
        <f>$X$247*$K$247</f>
        <v>0</v>
      </c>
      <c r="Z247" s="106">
        <v>0</v>
      </c>
      <c r="AA247" s="107">
        <f>$Z$247*$K$247</f>
        <v>0</v>
      </c>
      <c r="AR247" s="68" t="s">
        <v>124</v>
      </c>
      <c r="AT247" s="68" t="s">
        <v>120</v>
      </c>
      <c r="AU247" s="68" t="s">
        <v>73</v>
      </c>
      <c r="AY247" s="7" t="s">
        <v>119</v>
      </c>
      <c r="BE247" s="108">
        <f>IF($U$247="základní",$N$247,0)</f>
        <v>0</v>
      </c>
      <c r="BF247" s="108">
        <f>IF($U$247="snížená",$N$247,0)</f>
        <v>0</v>
      </c>
      <c r="BG247" s="108">
        <f>IF($U$247="zákl. přenesená",$N$247,0)</f>
        <v>0</v>
      </c>
      <c r="BH247" s="108">
        <f>IF($U$247="sníž. přenesená",$N$247,0)</f>
        <v>0</v>
      </c>
      <c r="BI247" s="108">
        <f>IF($U$247="nulová",$N$247,0)</f>
        <v>0</v>
      </c>
      <c r="BJ247" s="68" t="s">
        <v>18</v>
      </c>
      <c r="BK247" s="108">
        <f>ROUND($L$247*$K$247,2)</f>
        <v>0</v>
      </c>
      <c r="BL247" s="68" t="s">
        <v>124</v>
      </c>
      <c r="BM247" s="68" t="s">
        <v>246</v>
      </c>
    </row>
    <row r="248" spans="2:47" s="7" customFormat="1" ht="27" customHeight="1">
      <c r="B248" s="21"/>
      <c r="F248" s="166" t="s">
        <v>249</v>
      </c>
      <c r="G248" s="150"/>
      <c r="H248" s="150"/>
      <c r="I248" s="150"/>
      <c r="J248" s="150"/>
      <c r="K248" s="150"/>
      <c r="L248" s="150"/>
      <c r="M248" s="150"/>
      <c r="N248" s="150"/>
      <c r="O248" s="150"/>
      <c r="P248" s="150"/>
      <c r="Q248" s="150"/>
      <c r="R248" s="150"/>
      <c r="S248" s="21"/>
      <c r="T248" s="45"/>
      <c r="AA248" s="46"/>
      <c r="AT248" s="7" t="s">
        <v>126</v>
      </c>
      <c r="AU248" s="7" t="s">
        <v>73</v>
      </c>
    </row>
    <row r="249" spans="2:47" s="7" customFormat="1" ht="204" customHeight="1">
      <c r="B249" s="21"/>
      <c r="F249" s="167" t="s">
        <v>250</v>
      </c>
      <c r="G249" s="150"/>
      <c r="H249" s="150"/>
      <c r="I249" s="150"/>
      <c r="J249" s="150"/>
      <c r="K249" s="150"/>
      <c r="L249" s="150"/>
      <c r="M249" s="150"/>
      <c r="N249" s="150"/>
      <c r="O249" s="150"/>
      <c r="P249" s="150"/>
      <c r="Q249" s="150"/>
      <c r="R249" s="150"/>
      <c r="S249" s="21"/>
      <c r="T249" s="45"/>
      <c r="AA249" s="46"/>
      <c r="AT249" s="7" t="s">
        <v>128</v>
      </c>
      <c r="AU249" s="7" t="s">
        <v>73</v>
      </c>
    </row>
    <row r="250" spans="2:65" s="7" customFormat="1" ht="15.75" customHeight="1">
      <c r="B250" s="21"/>
      <c r="C250" s="99" t="s">
        <v>251</v>
      </c>
      <c r="D250" s="99" t="s">
        <v>120</v>
      </c>
      <c r="E250" s="100" t="s">
        <v>252</v>
      </c>
      <c r="F250" s="168" t="s">
        <v>253</v>
      </c>
      <c r="G250" s="169"/>
      <c r="H250" s="169"/>
      <c r="I250" s="169"/>
      <c r="J250" s="102" t="s">
        <v>180</v>
      </c>
      <c r="K250" s="103">
        <v>3.125</v>
      </c>
      <c r="L250" s="172"/>
      <c r="M250" s="169"/>
      <c r="N250" s="173">
        <f>ROUND($L$250*$K$250,2)</f>
        <v>0</v>
      </c>
      <c r="O250" s="169"/>
      <c r="P250" s="169"/>
      <c r="Q250" s="169"/>
      <c r="R250" s="101"/>
      <c r="S250" s="21"/>
      <c r="T250" s="104"/>
      <c r="U250" s="105" t="s">
        <v>35</v>
      </c>
      <c r="X250" s="106">
        <v>0</v>
      </c>
      <c r="Y250" s="106">
        <f>$X$250*$K$250</f>
        <v>0</v>
      </c>
      <c r="Z250" s="106">
        <v>0</v>
      </c>
      <c r="AA250" s="107">
        <f>$Z$250*$K$250</f>
        <v>0</v>
      </c>
      <c r="AR250" s="68" t="s">
        <v>124</v>
      </c>
      <c r="AT250" s="68" t="s">
        <v>120</v>
      </c>
      <c r="AU250" s="68" t="s">
        <v>73</v>
      </c>
      <c r="AY250" s="7" t="s">
        <v>119</v>
      </c>
      <c r="BE250" s="108">
        <f>IF($U$250="základní",$N$250,0)</f>
        <v>0</v>
      </c>
      <c r="BF250" s="108">
        <f>IF($U$250="snížená",$N$250,0)</f>
        <v>0</v>
      </c>
      <c r="BG250" s="108">
        <f>IF($U$250="zákl. přenesená",$N$250,0)</f>
        <v>0</v>
      </c>
      <c r="BH250" s="108">
        <f>IF($U$250="sníž. přenesená",$N$250,0)</f>
        <v>0</v>
      </c>
      <c r="BI250" s="108">
        <f>IF($U$250="nulová",$N$250,0)</f>
        <v>0</v>
      </c>
      <c r="BJ250" s="68" t="s">
        <v>18</v>
      </c>
      <c r="BK250" s="108">
        <f>ROUND($L$250*$K$250,2)</f>
        <v>0</v>
      </c>
      <c r="BL250" s="68" t="s">
        <v>124</v>
      </c>
      <c r="BM250" s="68" t="s">
        <v>251</v>
      </c>
    </row>
    <row r="251" spans="2:47" s="7" customFormat="1" ht="16.5" customHeight="1">
      <c r="B251" s="21"/>
      <c r="F251" s="166" t="s">
        <v>253</v>
      </c>
      <c r="G251" s="150"/>
      <c r="H251" s="150"/>
      <c r="I251" s="150"/>
      <c r="J251" s="150"/>
      <c r="K251" s="150"/>
      <c r="L251" s="150"/>
      <c r="M251" s="150"/>
      <c r="N251" s="150"/>
      <c r="O251" s="150"/>
      <c r="P251" s="150"/>
      <c r="Q251" s="150"/>
      <c r="R251" s="150"/>
      <c r="S251" s="21"/>
      <c r="T251" s="45"/>
      <c r="AA251" s="46"/>
      <c r="AT251" s="7" t="s">
        <v>126</v>
      </c>
      <c r="AU251" s="7" t="s">
        <v>73</v>
      </c>
    </row>
    <row r="252" spans="2:27" s="7" customFormat="1" ht="16.5" customHeight="1">
      <c r="B252" s="21"/>
      <c r="F252" s="166" t="s">
        <v>774</v>
      </c>
      <c r="G252" s="150"/>
      <c r="H252" s="150"/>
      <c r="I252" s="150"/>
      <c r="J252" s="150"/>
      <c r="K252" s="150"/>
      <c r="L252" s="150"/>
      <c r="M252" s="150"/>
      <c r="N252" s="150"/>
      <c r="O252" s="150"/>
      <c r="P252" s="150"/>
      <c r="Q252" s="150"/>
      <c r="R252" s="150"/>
      <c r="S252" s="21"/>
      <c r="T252" s="45"/>
      <c r="AA252" s="46"/>
    </row>
    <row r="253" spans="2:51" s="7" customFormat="1" ht="15.75" customHeight="1">
      <c r="B253" s="113"/>
      <c r="E253" s="114"/>
      <c r="F253" s="174" t="s">
        <v>254</v>
      </c>
      <c r="G253" s="175"/>
      <c r="H253" s="175"/>
      <c r="I253" s="175"/>
      <c r="K253" s="115">
        <v>3.125</v>
      </c>
      <c r="S253" s="113"/>
      <c r="T253" s="116"/>
      <c r="AA253" s="117"/>
      <c r="AT253" s="114" t="s">
        <v>130</v>
      </c>
      <c r="AU253" s="114" t="s">
        <v>73</v>
      </c>
      <c r="AV253" s="114" t="s">
        <v>73</v>
      </c>
      <c r="AW253" s="114" t="s">
        <v>82</v>
      </c>
      <c r="AX253" s="114" t="s">
        <v>65</v>
      </c>
      <c r="AY253" s="114" t="s">
        <v>119</v>
      </c>
    </row>
    <row r="254" spans="2:51" s="7" customFormat="1" ht="15.75" customHeight="1">
      <c r="B254" s="118"/>
      <c r="E254" s="119"/>
      <c r="F254" s="187" t="s">
        <v>132</v>
      </c>
      <c r="G254" s="188"/>
      <c r="H254" s="188"/>
      <c r="I254" s="188"/>
      <c r="K254" s="120">
        <v>3.125</v>
      </c>
      <c r="S254" s="118"/>
      <c r="T254" s="121"/>
      <c r="AA254" s="122"/>
      <c r="AT254" s="119" t="s">
        <v>130</v>
      </c>
      <c r="AU254" s="119" t="s">
        <v>73</v>
      </c>
      <c r="AV254" s="119" t="s">
        <v>124</v>
      </c>
      <c r="AW254" s="119" t="s">
        <v>82</v>
      </c>
      <c r="AX254" s="119" t="s">
        <v>18</v>
      </c>
      <c r="AY254" s="119" t="s">
        <v>119</v>
      </c>
    </row>
    <row r="255" spans="2:63" s="90" customFormat="1" ht="30.75" customHeight="1">
      <c r="B255" s="91"/>
      <c r="D255" s="98" t="s">
        <v>88</v>
      </c>
      <c r="N255" s="170">
        <f>$BK$255</f>
        <v>0</v>
      </c>
      <c r="O255" s="171"/>
      <c r="P255" s="171"/>
      <c r="Q255" s="171"/>
      <c r="S255" s="91"/>
      <c r="T255" s="94"/>
      <c r="W255" s="95">
        <f>SUM($W$256:$W$272)</f>
        <v>0</v>
      </c>
      <c r="Y255" s="95">
        <f>SUM($Y$256:$Y$272)</f>
        <v>0</v>
      </c>
      <c r="AA255" s="96">
        <f>SUM($AA$256:$AA$272)</f>
        <v>0</v>
      </c>
      <c r="AR255" s="93" t="s">
        <v>18</v>
      </c>
      <c r="AT255" s="93" t="s">
        <v>64</v>
      </c>
      <c r="AU255" s="93" t="s">
        <v>18</v>
      </c>
      <c r="AY255" s="93" t="s">
        <v>119</v>
      </c>
      <c r="BK255" s="97">
        <f>SUM($BK$256:$BK$272)</f>
        <v>0</v>
      </c>
    </row>
    <row r="256" spans="2:65" s="7" customFormat="1" ht="15.75" customHeight="1">
      <c r="B256" s="21"/>
      <c r="C256" s="99" t="s">
        <v>255</v>
      </c>
      <c r="D256" s="99" t="s">
        <v>120</v>
      </c>
      <c r="E256" s="100" t="s">
        <v>238</v>
      </c>
      <c r="F256" s="168" t="s">
        <v>239</v>
      </c>
      <c r="G256" s="169"/>
      <c r="H256" s="169"/>
      <c r="I256" s="169"/>
      <c r="J256" s="102" t="s">
        <v>123</v>
      </c>
      <c r="K256" s="103">
        <v>172.7</v>
      </c>
      <c r="L256" s="172"/>
      <c r="M256" s="169"/>
      <c r="N256" s="173">
        <f>ROUND($L$256*$K$256,2)</f>
        <v>0</v>
      </c>
      <c r="O256" s="169"/>
      <c r="P256" s="169"/>
      <c r="Q256" s="169"/>
      <c r="R256" s="101"/>
      <c r="S256" s="21"/>
      <c r="T256" s="104"/>
      <c r="U256" s="105" t="s">
        <v>35</v>
      </c>
      <c r="X256" s="106">
        <v>0</v>
      </c>
      <c r="Y256" s="106">
        <f>$X$256*$K$256</f>
        <v>0</v>
      </c>
      <c r="Z256" s="106">
        <v>0</v>
      </c>
      <c r="AA256" s="107">
        <f>$Z$256*$K$256</f>
        <v>0</v>
      </c>
      <c r="AR256" s="68" t="s">
        <v>124</v>
      </c>
      <c r="AT256" s="68" t="s">
        <v>120</v>
      </c>
      <c r="AU256" s="68" t="s">
        <v>73</v>
      </c>
      <c r="AY256" s="7" t="s">
        <v>119</v>
      </c>
      <c r="BE256" s="108">
        <f>IF($U$256="základní",$N$256,0)</f>
        <v>0</v>
      </c>
      <c r="BF256" s="108">
        <f>IF($U$256="snížená",$N$256,0)</f>
        <v>0</v>
      </c>
      <c r="BG256" s="108">
        <f>IF($U$256="zákl. přenesená",$N$256,0)</f>
        <v>0</v>
      </c>
      <c r="BH256" s="108">
        <f>IF($U$256="sníž. přenesená",$N$256,0)</f>
        <v>0</v>
      </c>
      <c r="BI256" s="108">
        <f>IF($U$256="nulová",$N$256,0)</f>
        <v>0</v>
      </c>
      <c r="BJ256" s="68" t="s">
        <v>18</v>
      </c>
      <c r="BK256" s="108">
        <f>ROUND($L$256*$K$256,2)</f>
        <v>0</v>
      </c>
      <c r="BL256" s="68" t="s">
        <v>124</v>
      </c>
      <c r="BM256" s="68" t="s">
        <v>255</v>
      </c>
    </row>
    <row r="257" spans="2:47" s="7" customFormat="1" ht="16.5" customHeight="1">
      <c r="B257" s="21"/>
      <c r="F257" s="166" t="s">
        <v>239</v>
      </c>
      <c r="G257" s="150"/>
      <c r="H257" s="150"/>
      <c r="I257" s="150"/>
      <c r="J257" s="150"/>
      <c r="K257" s="150"/>
      <c r="L257" s="150"/>
      <c r="M257" s="150"/>
      <c r="N257" s="150"/>
      <c r="O257" s="150"/>
      <c r="P257" s="150"/>
      <c r="Q257" s="150"/>
      <c r="R257" s="150"/>
      <c r="S257" s="21"/>
      <c r="T257" s="45"/>
      <c r="AA257" s="46"/>
      <c r="AT257" s="7" t="s">
        <v>126</v>
      </c>
      <c r="AU257" s="7" t="s">
        <v>73</v>
      </c>
    </row>
    <row r="258" spans="2:51" s="7" customFormat="1" ht="15.75" customHeight="1">
      <c r="B258" s="109"/>
      <c r="E258" s="110"/>
      <c r="F258" s="189" t="s">
        <v>129</v>
      </c>
      <c r="G258" s="190"/>
      <c r="H258" s="190"/>
      <c r="I258" s="190"/>
      <c r="K258" s="110"/>
      <c r="S258" s="109"/>
      <c r="T258" s="111"/>
      <c r="AA258" s="112"/>
      <c r="AT258" s="110" t="s">
        <v>130</v>
      </c>
      <c r="AU258" s="110" t="s">
        <v>73</v>
      </c>
      <c r="AV258" s="110" t="s">
        <v>18</v>
      </c>
      <c r="AW258" s="110" t="s">
        <v>82</v>
      </c>
      <c r="AX258" s="110" t="s">
        <v>65</v>
      </c>
      <c r="AY258" s="110" t="s">
        <v>119</v>
      </c>
    </row>
    <row r="259" spans="2:51" s="7" customFormat="1" ht="15.75" customHeight="1">
      <c r="B259" s="113"/>
      <c r="E259" s="114"/>
      <c r="F259" s="174" t="s">
        <v>131</v>
      </c>
      <c r="G259" s="175"/>
      <c r="H259" s="175"/>
      <c r="I259" s="175"/>
      <c r="K259" s="115">
        <v>172.7</v>
      </c>
      <c r="S259" s="113"/>
      <c r="T259" s="116"/>
      <c r="AA259" s="117"/>
      <c r="AT259" s="114" t="s">
        <v>130</v>
      </c>
      <c r="AU259" s="114" t="s">
        <v>73</v>
      </c>
      <c r="AV259" s="114" t="s">
        <v>73</v>
      </c>
      <c r="AW259" s="114" t="s">
        <v>82</v>
      </c>
      <c r="AX259" s="114" t="s">
        <v>65</v>
      </c>
      <c r="AY259" s="114" t="s">
        <v>119</v>
      </c>
    </row>
    <row r="260" spans="2:51" s="7" customFormat="1" ht="15.75" customHeight="1">
      <c r="B260" s="118"/>
      <c r="E260" s="119"/>
      <c r="F260" s="187" t="s">
        <v>132</v>
      </c>
      <c r="G260" s="188"/>
      <c r="H260" s="188"/>
      <c r="I260" s="188"/>
      <c r="K260" s="120">
        <v>172.7</v>
      </c>
      <c r="S260" s="118"/>
      <c r="T260" s="121"/>
      <c r="AA260" s="122"/>
      <c r="AT260" s="119" t="s">
        <v>130</v>
      </c>
      <c r="AU260" s="119" t="s">
        <v>73</v>
      </c>
      <c r="AV260" s="119" t="s">
        <v>124</v>
      </c>
      <c r="AW260" s="119" t="s">
        <v>82</v>
      </c>
      <c r="AX260" s="119" t="s">
        <v>18</v>
      </c>
      <c r="AY260" s="119" t="s">
        <v>119</v>
      </c>
    </row>
    <row r="261" spans="2:65" s="7" customFormat="1" ht="27" customHeight="1">
      <c r="B261" s="21"/>
      <c r="C261" s="99" t="s">
        <v>256</v>
      </c>
      <c r="D261" s="99" t="s">
        <v>120</v>
      </c>
      <c r="E261" s="100" t="s">
        <v>257</v>
      </c>
      <c r="F261" s="168" t="s">
        <v>258</v>
      </c>
      <c r="G261" s="169"/>
      <c r="H261" s="169"/>
      <c r="I261" s="169"/>
      <c r="J261" s="102" t="s">
        <v>123</v>
      </c>
      <c r="K261" s="103">
        <v>172.7</v>
      </c>
      <c r="L261" s="172"/>
      <c r="M261" s="169"/>
      <c r="N261" s="173">
        <f>ROUND($L$261*$K$261,2)</f>
        <v>0</v>
      </c>
      <c r="O261" s="169"/>
      <c r="P261" s="169"/>
      <c r="Q261" s="169"/>
      <c r="R261" s="101"/>
      <c r="S261" s="21"/>
      <c r="T261" s="104"/>
      <c r="U261" s="105" t="s">
        <v>35</v>
      </c>
      <c r="X261" s="106">
        <v>0</v>
      </c>
      <c r="Y261" s="106">
        <f>$X$261*$K$261</f>
        <v>0</v>
      </c>
      <c r="Z261" s="106">
        <v>0</v>
      </c>
      <c r="AA261" s="107">
        <f>$Z$261*$K$261</f>
        <v>0</v>
      </c>
      <c r="AR261" s="68" t="s">
        <v>124</v>
      </c>
      <c r="AT261" s="68" t="s">
        <v>120</v>
      </c>
      <c r="AU261" s="68" t="s">
        <v>73</v>
      </c>
      <c r="AY261" s="7" t="s">
        <v>119</v>
      </c>
      <c r="BE261" s="108">
        <f>IF($U$261="základní",$N$261,0)</f>
        <v>0</v>
      </c>
      <c r="BF261" s="108">
        <f>IF($U$261="snížená",$N$261,0)</f>
        <v>0</v>
      </c>
      <c r="BG261" s="108">
        <f>IF($U$261="zákl. přenesená",$N$261,0)</f>
        <v>0</v>
      </c>
      <c r="BH261" s="108">
        <f>IF($U$261="sníž. přenesená",$N$261,0)</f>
        <v>0</v>
      </c>
      <c r="BI261" s="108">
        <f>IF($U$261="nulová",$N$261,0)</f>
        <v>0</v>
      </c>
      <c r="BJ261" s="68" t="s">
        <v>18</v>
      </c>
      <c r="BK261" s="108">
        <f>ROUND($L$261*$K$261,2)</f>
        <v>0</v>
      </c>
      <c r="BL261" s="68" t="s">
        <v>124</v>
      </c>
      <c r="BM261" s="68" t="s">
        <v>256</v>
      </c>
    </row>
    <row r="262" spans="2:47" s="7" customFormat="1" ht="16.5" customHeight="1">
      <c r="B262" s="21"/>
      <c r="F262" s="166" t="s">
        <v>259</v>
      </c>
      <c r="G262" s="150"/>
      <c r="H262" s="150"/>
      <c r="I262" s="150"/>
      <c r="J262" s="150"/>
      <c r="K262" s="150"/>
      <c r="L262" s="150"/>
      <c r="M262" s="150"/>
      <c r="N262" s="150"/>
      <c r="O262" s="150"/>
      <c r="P262" s="150"/>
      <c r="Q262" s="150"/>
      <c r="R262" s="150"/>
      <c r="S262" s="21"/>
      <c r="T262" s="45"/>
      <c r="AA262" s="46"/>
      <c r="AT262" s="7" t="s">
        <v>126</v>
      </c>
      <c r="AU262" s="7" t="s">
        <v>73</v>
      </c>
    </row>
    <row r="263" spans="2:47" s="7" customFormat="1" ht="85.5" customHeight="1">
      <c r="B263" s="21"/>
      <c r="F263" s="167" t="s">
        <v>260</v>
      </c>
      <c r="G263" s="150"/>
      <c r="H263" s="150"/>
      <c r="I263" s="150"/>
      <c r="J263" s="150"/>
      <c r="K263" s="150"/>
      <c r="L263" s="150"/>
      <c r="M263" s="150"/>
      <c r="N263" s="150"/>
      <c r="O263" s="150"/>
      <c r="P263" s="150"/>
      <c r="Q263" s="150"/>
      <c r="R263" s="150"/>
      <c r="S263" s="21"/>
      <c r="T263" s="45"/>
      <c r="AA263" s="46"/>
      <c r="AT263" s="7" t="s">
        <v>128</v>
      </c>
      <c r="AU263" s="7" t="s">
        <v>73</v>
      </c>
    </row>
    <row r="264" spans="2:65" s="7" customFormat="1" ht="27" customHeight="1">
      <c r="B264" s="21"/>
      <c r="C264" s="99" t="s">
        <v>261</v>
      </c>
      <c r="D264" s="99" t="s">
        <v>120</v>
      </c>
      <c r="E264" s="100" t="s">
        <v>262</v>
      </c>
      <c r="F264" s="168" t="s">
        <v>263</v>
      </c>
      <c r="G264" s="169"/>
      <c r="H264" s="169"/>
      <c r="I264" s="169"/>
      <c r="J264" s="102" t="s">
        <v>123</v>
      </c>
      <c r="K264" s="103">
        <v>172.7</v>
      </c>
      <c r="L264" s="172"/>
      <c r="M264" s="169"/>
      <c r="N264" s="173">
        <f>ROUND($L$264*$K$264,2)</f>
        <v>0</v>
      </c>
      <c r="O264" s="169"/>
      <c r="P264" s="169"/>
      <c r="Q264" s="169"/>
      <c r="R264" s="101"/>
      <c r="S264" s="21"/>
      <c r="T264" s="104"/>
      <c r="U264" s="105" t="s">
        <v>35</v>
      </c>
      <c r="X264" s="106">
        <v>0</v>
      </c>
      <c r="Y264" s="106">
        <f>$X$264*$K$264</f>
        <v>0</v>
      </c>
      <c r="Z264" s="106">
        <v>0</v>
      </c>
      <c r="AA264" s="107">
        <f>$Z$264*$K$264</f>
        <v>0</v>
      </c>
      <c r="AR264" s="68" t="s">
        <v>124</v>
      </c>
      <c r="AT264" s="68" t="s">
        <v>120</v>
      </c>
      <c r="AU264" s="68" t="s">
        <v>73</v>
      </c>
      <c r="AY264" s="7" t="s">
        <v>119</v>
      </c>
      <c r="BE264" s="108">
        <f>IF($U$264="základní",$N$264,0)</f>
        <v>0</v>
      </c>
      <c r="BF264" s="108">
        <f>IF($U$264="snížená",$N$264,0)</f>
        <v>0</v>
      </c>
      <c r="BG264" s="108">
        <f>IF($U$264="zákl. přenesená",$N$264,0)</f>
        <v>0</v>
      </c>
      <c r="BH264" s="108">
        <f>IF($U$264="sníž. přenesená",$N$264,0)</f>
        <v>0</v>
      </c>
      <c r="BI264" s="108">
        <f>IF($U$264="nulová",$N$264,0)</f>
        <v>0</v>
      </c>
      <c r="BJ264" s="68" t="s">
        <v>18</v>
      </c>
      <c r="BK264" s="108">
        <f>ROUND($L$264*$K$264,2)</f>
        <v>0</v>
      </c>
      <c r="BL264" s="68" t="s">
        <v>124</v>
      </c>
      <c r="BM264" s="68" t="s">
        <v>261</v>
      </c>
    </row>
    <row r="265" spans="2:47" s="7" customFormat="1" ht="16.5" customHeight="1">
      <c r="B265" s="21"/>
      <c r="F265" s="166" t="s">
        <v>264</v>
      </c>
      <c r="G265" s="150"/>
      <c r="H265" s="150"/>
      <c r="I265" s="150"/>
      <c r="J265" s="150"/>
      <c r="K265" s="150"/>
      <c r="L265" s="150"/>
      <c r="M265" s="150"/>
      <c r="N265" s="150"/>
      <c r="O265" s="150"/>
      <c r="P265" s="150"/>
      <c r="Q265" s="150"/>
      <c r="R265" s="150"/>
      <c r="S265" s="21"/>
      <c r="T265" s="45"/>
      <c r="AA265" s="46"/>
      <c r="AT265" s="7" t="s">
        <v>126</v>
      </c>
      <c r="AU265" s="7" t="s">
        <v>73</v>
      </c>
    </row>
    <row r="266" spans="2:65" s="7" customFormat="1" ht="27" customHeight="1">
      <c r="B266" s="21"/>
      <c r="C266" s="99" t="s">
        <v>265</v>
      </c>
      <c r="D266" s="99" t="s">
        <v>120</v>
      </c>
      <c r="E266" s="100" t="s">
        <v>266</v>
      </c>
      <c r="F266" s="168" t="s">
        <v>267</v>
      </c>
      <c r="G266" s="169"/>
      <c r="H266" s="169"/>
      <c r="I266" s="169"/>
      <c r="J266" s="102" t="s">
        <v>123</v>
      </c>
      <c r="K266" s="103">
        <v>172.7</v>
      </c>
      <c r="L266" s="172"/>
      <c r="M266" s="169"/>
      <c r="N266" s="173">
        <f>ROUND($L$266*$K$266,2)</f>
        <v>0</v>
      </c>
      <c r="O266" s="169"/>
      <c r="P266" s="169"/>
      <c r="Q266" s="169"/>
      <c r="R266" s="101"/>
      <c r="S266" s="21"/>
      <c r="T266" s="104"/>
      <c r="U266" s="105" t="s">
        <v>35</v>
      </c>
      <c r="X266" s="106">
        <v>0</v>
      </c>
      <c r="Y266" s="106">
        <f>$X$266*$K$266</f>
        <v>0</v>
      </c>
      <c r="Z266" s="106">
        <v>0</v>
      </c>
      <c r="AA266" s="107">
        <f>$Z$266*$K$266</f>
        <v>0</v>
      </c>
      <c r="AR266" s="68" t="s">
        <v>124</v>
      </c>
      <c r="AT266" s="68" t="s">
        <v>120</v>
      </c>
      <c r="AU266" s="68" t="s">
        <v>73</v>
      </c>
      <c r="AY266" s="7" t="s">
        <v>119</v>
      </c>
      <c r="BE266" s="108">
        <f>IF($U$266="základní",$N$266,0)</f>
        <v>0</v>
      </c>
      <c r="BF266" s="108">
        <f>IF($U$266="snížená",$N$266,0)</f>
        <v>0</v>
      </c>
      <c r="BG266" s="108">
        <f>IF($U$266="zákl. přenesená",$N$266,0)</f>
        <v>0</v>
      </c>
      <c r="BH266" s="108">
        <f>IF($U$266="sníž. přenesená",$N$266,0)</f>
        <v>0</v>
      </c>
      <c r="BI266" s="108">
        <f>IF($U$266="nulová",$N$266,0)</f>
        <v>0</v>
      </c>
      <c r="BJ266" s="68" t="s">
        <v>18</v>
      </c>
      <c r="BK266" s="108">
        <f>ROUND($L$266*$K$266,2)</f>
        <v>0</v>
      </c>
      <c r="BL266" s="68" t="s">
        <v>124</v>
      </c>
      <c r="BM266" s="68" t="s">
        <v>265</v>
      </c>
    </row>
    <row r="267" spans="2:47" s="7" customFormat="1" ht="16.5" customHeight="1">
      <c r="B267" s="21"/>
      <c r="F267" s="166" t="s">
        <v>267</v>
      </c>
      <c r="G267" s="150"/>
      <c r="H267" s="150"/>
      <c r="I267" s="150"/>
      <c r="J267" s="150"/>
      <c r="K267" s="150"/>
      <c r="L267" s="150"/>
      <c r="M267" s="150"/>
      <c r="N267" s="150"/>
      <c r="O267" s="150"/>
      <c r="P267" s="150"/>
      <c r="Q267" s="150"/>
      <c r="R267" s="150"/>
      <c r="S267" s="21"/>
      <c r="T267" s="45"/>
      <c r="AA267" s="46"/>
      <c r="AT267" s="7" t="s">
        <v>126</v>
      </c>
      <c r="AU267" s="7" t="s">
        <v>73</v>
      </c>
    </row>
    <row r="268" spans="2:65" s="7" customFormat="1" ht="27" customHeight="1">
      <c r="B268" s="21"/>
      <c r="C268" s="99" t="s">
        <v>268</v>
      </c>
      <c r="D268" s="99" t="s">
        <v>120</v>
      </c>
      <c r="E268" s="100" t="s">
        <v>269</v>
      </c>
      <c r="F268" s="168" t="s">
        <v>270</v>
      </c>
      <c r="G268" s="169"/>
      <c r="H268" s="169"/>
      <c r="I268" s="169"/>
      <c r="J268" s="102" t="s">
        <v>123</v>
      </c>
      <c r="K268" s="103">
        <v>172.7</v>
      </c>
      <c r="L268" s="172"/>
      <c r="M268" s="169"/>
      <c r="N268" s="173">
        <f>ROUND($L$268*$K$268,2)</f>
        <v>0</v>
      </c>
      <c r="O268" s="169"/>
      <c r="P268" s="169"/>
      <c r="Q268" s="169"/>
      <c r="R268" s="101"/>
      <c r="S268" s="21"/>
      <c r="T268" s="104"/>
      <c r="U268" s="105" t="s">
        <v>35</v>
      </c>
      <c r="X268" s="106">
        <v>0</v>
      </c>
      <c r="Y268" s="106">
        <f>$X$268*$K$268</f>
        <v>0</v>
      </c>
      <c r="Z268" s="106">
        <v>0</v>
      </c>
      <c r="AA268" s="107">
        <f>$Z$268*$K$268</f>
        <v>0</v>
      </c>
      <c r="AR268" s="68" t="s">
        <v>124</v>
      </c>
      <c r="AT268" s="68" t="s">
        <v>120</v>
      </c>
      <c r="AU268" s="68" t="s">
        <v>73</v>
      </c>
      <c r="AY268" s="7" t="s">
        <v>119</v>
      </c>
      <c r="BE268" s="108">
        <f>IF($U$268="základní",$N$268,0)</f>
        <v>0</v>
      </c>
      <c r="BF268" s="108">
        <f>IF($U$268="snížená",$N$268,0)</f>
        <v>0</v>
      </c>
      <c r="BG268" s="108">
        <f>IF($U$268="zákl. přenesená",$N$268,0)</f>
        <v>0</v>
      </c>
      <c r="BH268" s="108">
        <f>IF($U$268="sníž. přenesená",$N$268,0)</f>
        <v>0</v>
      </c>
      <c r="BI268" s="108">
        <f>IF($U$268="nulová",$N$268,0)</f>
        <v>0</v>
      </c>
      <c r="BJ268" s="68" t="s">
        <v>18</v>
      </c>
      <c r="BK268" s="108">
        <f>ROUND($L$268*$K$268,2)</f>
        <v>0</v>
      </c>
      <c r="BL268" s="68" t="s">
        <v>124</v>
      </c>
      <c r="BM268" s="68" t="s">
        <v>268</v>
      </c>
    </row>
    <row r="269" spans="2:47" s="7" customFormat="1" ht="16.5" customHeight="1">
      <c r="B269" s="21"/>
      <c r="F269" s="166" t="s">
        <v>270</v>
      </c>
      <c r="G269" s="150"/>
      <c r="H269" s="150"/>
      <c r="I269" s="150"/>
      <c r="J269" s="150"/>
      <c r="K269" s="150"/>
      <c r="L269" s="150"/>
      <c r="M269" s="150"/>
      <c r="N269" s="150"/>
      <c r="O269" s="150"/>
      <c r="P269" s="150"/>
      <c r="Q269" s="150"/>
      <c r="R269" s="150"/>
      <c r="S269" s="21"/>
      <c r="T269" s="45"/>
      <c r="AA269" s="46"/>
      <c r="AT269" s="7" t="s">
        <v>126</v>
      </c>
      <c r="AU269" s="7" t="s">
        <v>73</v>
      </c>
    </row>
    <row r="270" spans="2:65" s="7" customFormat="1" ht="27" customHeight="1">
      <c r="B270" s="21"/>
      <c r="C270" s="99" t="s">
        <v>271</v>
      </c>
      <c r="D270" s="99" t="s">
        <v>120</v>
      </c>
      <c r="E270" s="100" t="s">
        <v>272</v>
      </c>
      <c r="F270" s="168" t="s">
        <v>273</v>
      </c>
      <c r="G270" s="169"/>
      <c r="H270" s="169"/>
      <c r="I270" s="169"/>
      <c r="J270" s="102" t="s">
        <v>123</v>
      </c>
      <c r="K270" s="103">
        <v>172.7</v>
      </c>
      <c r="L270" s="172"/>
      <c r="M270" s="169"/>
      <c r="N270" s="173">
        <f>ROUND($L$270*$K$270,2)</f>
        <v>0</v>
      </c>
      <c r="O270" s="169"/>
      <c r="P270" s="169"/>
      <c r="Q270" s="169"/>
      <c r="R270" s="101"/>
      <c r="S270" s="21"/>
      <c r="T270" s="104"/>
      <c r="U270" s="105" t="s">
        <v>35</v>
      </c>
      <c r="X270" s="106">
        <v>0</v>
      </c>
      <c r="Y270" s="106">
        <f>$X$270*$K$270</f>
        <v>0</v>
      </c>
      <c r="Z270" s="106">
        <v>0</v>
      </c>
      <c r="AA270" s="107">
        <f>$Z$270*$K$270</f>
        <v>0</v>
      </c>
      <c r="AR270" s="68" t="s">
        <v>124</v>
      </c>
      <c r="AT270" s="68" t="s">
        <v>120</v>
      </c>
      <c r="AU270" s="68" t="s">
        <v>73</v>
      </c>
      <c r="AY270" s="7" t="s">
        <v>119</v>
      </c>
      <c r="BE270" s="108">
        <f>IF($U$270="základní",$N$270,0)</f>
        <v>0</v>
      </c>
      <c r="BF270" s="108">
        <f>IF($U$270="snížená",$N$270,0)</f>
        <v>0</v>
      </c>
      <c r="BG270" s="108">
        <f>IF($U$270="zákl. přenesená",$N$270,0)</f>
        <v>0</v>
      </c>
      <c r="BH270" s="108">
        <f>IF($U$270="sníž. přenesená",$N$270,0)</f>
        <v>0</v>
      </c>
      <c r="BI270" s="108">
        <f>IF($U$270="nulová",$N$270,0)</f>
        <v>0</v>
      </c>
      <c r="BJ270" s="68" t="s">
        <v>18</v>
      </c>
      <c r="BK270" s="108">
        <f>ROUND($L$270*$K$270,2)</f>
        <v>0</v>
      </c>
      <c r="BL270" s="68" t="s">
        <v>124</v>
      </c>
      <c r="BM270" s="68" t="s">
        <v>271</v>
      </c>
    </row>
    <row r="271" spans="2:47" s="7" customFormat="1" ht="16.5" customHeight="1">
      <c r="B271" s="21"/>
      <c r="F271" s="166" t="s">
        <v>274</v>
      </c>
      <c r="G271" s="150"/>
      <c r="H271" s="150"/>
      <c r="I271" s="150"/>
      <c r="J271" s="150"/>
      <c r="K271" s="150"/>
      <c r="L271" s="150"/>
      <c r="M271" s="150"/>
      <c r="N271" s="150"/>
      <c r="O271" s="150"/>
      <c r="P271" s="150"/>
      <c r="Q271" s="150"/>
      <c r="R271" s="150"/>
      <c r="S271" s="21"/>
      <c r="T271" s="45"/>
      <c r="AA271" s="46"/>
      <c r="AT271" s="7" t="s">
        <v>126</v>
      </c>
      <c r="AU271" s="7" t="s">
        <v>73</v>
      </c>
    </row>
    <row r="272" spans="2:47" s="7" customFormat="1" ht="38.25" customHeight="1">
      <c r="B272" s="21"/>
      <c r="F272" s="167" t="s">
        <v>275</v>
      </c>
      <c r="G272" s="150"/>
      <c r="H272" s="150"/>
      <c r="I272" s="150"/>
      <c r="J272" s="150"/>
      <c r="K272" s="150"/>
      <c r="L272" s="150"/>
      <c r="M272" s="150"/>
      <c r="N272" s="150"/>
      <c r="O272" s="150"/>
      <c r="P272" s="150"/>
      <c r="Q272" s="150"/>
      <c r="R272" s="150"/>
      <c r="S272" s="21"/>
      <c r="T272" s="45"/>
      <c r="AA272" s="46"/>
      <c r="AT272" s="7" t="s">
        <v>128</v>
      </c>
      <c r="AU272" s="7" t="s">
        <v>73</v>
      </c>
    </row>
    <row r="273" spans="2:63" s="90" customFormat="1" ht="30.75" customHeight="1">
      <c r="B273" s="91"/>
      <c r="D273" s="98" t="s">
        <v>89</v>
      </c>
      <c r="N273" s="170">
        <f>$BK$273</f>
        <v>0</v>
      </c>
      <c r="O273" s="171"/>
      <c r="P273" s="171"/>
      <c r="Q273" s="171"/>
      <c r="S273" s="91"/>
      <c r="T273" s="94"/>
      <c r="W273" s="95">
        <f>SUM($W$274:$W$288)</f>
        <v>0</v>
      </c>
      <c r="Y273" s="95">
        <f>SUM($Y$274:$Y$288)</f>
        <v>0</v>
      </c>
      <c r="AA273" s="96">
        <f>SUM($AA$274:$AA$288)</f>
        <v>0</v>
      </c>
      <c r="AR273" s="93" t="s">
        <v>18</v>
      </c>
      <c r="AT273" s="93" t="s">
        <v>64</v>
      </c>
      <c r="AU273" s="93" t="s">
        <v>18</v>
      </c>
      <c r="AY273" s="93" t="s">
        <v>119</v>
      </c>
      <c r="BK273" s="97">
        <f>SUM($BK$274:$BK$288)</f>
        <v>0</v>
      </c>
    </row>
    <row r="274" spans="2:65" s="7" customFormat="1" ht="27" customHeight="1">
      <c r="B274" s="21"/>
      <c r="C274" s="99" t="s">
        <v>276</v>
      </c>
      <c r="D274" s="99" t="s">
        <v>120</v>
      </c>
      <c r="E274" s="100" t="s">
        <v>277</v>
      </c>
      <c r="F274" s="168" t="s">
        <v>278</v>
      </c>
      <c r="G274" s="169"/>
      <c r="H274" s="169"/>
      <c r="I274" s="169"/>
      <c r="J274" s="102" t="s">
        <v>279</v>
      </c>
      <c r="K274" s="103">
        <v>2.5</v>
      </c>
      <c r="L274" s="172"/>
      <c r="M274" s="169"/>
      <c r="N274" s="173">
        <f>ROUND($L$274*$K$274,2)</f>
        <v>0</v>
      </c>
      <c r="O274" s="169"/>
      <c r="P274" s="169"/>
      <c r="Q274" s="169"/>
      <c r="R274" s="101"/>
      <c r="S274" s="21"/>
      <c r="T274" s="104"/>
      <c r="U274" s="105" t="s">
        <v>35</v>
      </c>
      <c r="X274" s="106">
        <v>0</v>
      </c>
      <c r="Y274" s="106">
        <f>$X$274*$K$274</f>
        <v>0</v>
      </c>
      <c r="Z274" s="106">
        <v>0</v>
      </c>
      <c r="AA274" s="107">
        <f>$Z$274*$K$274</f>
        <v>0</v>
      </c>
      <c r="AR274" s="68" t="s">
        <v>124</v>
      </c>
      <c r="AT274" s="68" t="s">
        <v>120</v>
      </c>
      <c r="AU274" s="68" t="s">
        <v>73</v>
      </c>
      <c r="AY274" s="7" t="s">
        <v>119</v>
      </c>
      <c r="BE274" s="108">
        <f>IF($U$274="základní",$N$274,0)</f>
        <v>0</v>
      </c>
      <c r="BF274" s="108">
        <f>IF($U$274="snížená",$N$274,0)</f>
        <v>0</v>
      </c>
      <c r="BG274" s="108">
        <f>IF($U$274="zákl. přenesená",$N$274,0)</f>
        <v>0</v>
      </c>
      <c r="BH274" s="108">
        <f>IF($U$274="sníž. přenesená",$N$274,0)</f>
        <v>0</v>
      </c>
      <c r="BI274" s="108">
        <f>IF($U$274="nulová",$N$274,0)</f>
        <v>0</v>
      </c>
      <c r="BJ274" s="68" t="s">
        <v>18</v>
      </c>
      <c r="BK274" s="108">
        <f>ROUND($L$274*$K$274,2)</f>
        <v>0</v>
      </c>
      <c r="BL274" s="68" t="s">
        <v>124</v>
      </c>
      <c r="BM274" s="68" t="s">
        <v>276</v>
      </c>
    </row>
    <row r="275" spans="2:47" s="7" customFormat="1" ht="16.5" customHeight="1">
      <c r="B275" s="21"/>
      <c r="F275" s="166" t="s">
        <v>280</v>
      </c>
      <c r="G275" s="150"/>
      <c r="H275" s="150"/>
      <c r="I275" s="150"/>
      <c r="J275" s="150"/>
      <c r="K275" s="150"/>
      <c r="L275" s="150"/>
      <c r="M275" s="150"/>
      <c r="N275" s="150"/>
      <c r="O275" s="150"/>
      <c r="P275" s="150"/>
      <c r="Q275" s="150"/>
      <c r="R275" s="150"/>
      <c r="S275" s="21"/>
      <c r="T275" s="45"/>
      <c r="AA275" s="46"/>
      <c r="AT275" s="7" t="s">
        <v>126</v>
      </c>
      <c r="AU275" s="7" t="s">
        <v>73</v>
      </c>
    </row>
    <row r="276" spans="2:47" s="7" customFormat="1" ht="50.25" customHeight="1">
      <c r="B276" s="21"/>
      <c r="F276" s="167" t="s">
        <v>281</v>
      </c>
      <c r="G276" s="150"/>
      <c r="H276" s="150"/>
      <c r="I276" s="150"/>
      <c r="J276" s="150"/>
      <c r="K276" s="150"/>
      <c r="L276" s="150"/>
      <c r="M276" s="150"/>
      <c r="N276" s="150"/>
      <c r="O276" s="150"/>
      <c r="P276" s="150"/>
      <c r="Q276" s="150"/>
      <c r="R276" s="150"/>
      <c r="S276" s="21"/>
      <c r="T276" s="45"/>
      <c r="AA276" s="46"/>
      <c r="AT276" s="7" t="s">
        <v>128</v>
      </c>
      <c r="AU276" s="7" t="s">
        <v>73</v>
      </c>
    </row>
    <row r="277" spans="2:51" s="7" customFormat="1" ht="15.75" customHeight="1">
      <c r="B277" s="109"/>
      <c r="E277" s="110"/>
      <c r="F277" s="189" t="s">
        <v>129</v>
      </c>
      <c r="G277" s="190"/>
      <c r="H277" s="190"/>
      <c r="I277" s="190"/>
      <c r="K277" s="110"/>
      <c r="S277" s="109"/>
      <c r="T277" s="111"/>
      <c r="AA277" s="112"/>
      <c r="AT277" s="110" t="s">
        <v>130</v>
      </c>
      <c r="AU277" s="110" t="s">
        <v>73</v>
      </c>
      <c r="AV277" s="110" t="s">
        <v>18</v>
      </c>
      <c r="AW277" s="110" t="s">
        <v>82</v>
      </c>
      <c r="AX277" s="110" t="s">
        <v>65</v>
      </c>
      <c r="AY277" s="110" t="s">
        <v>119</v>
      </c>
    </row>
    <row r="278" spans="2:51" s="7" customFormat="1" ht="15.75" customHeight="1">
      <c r="B278" s="113"/>
      <c r="E278" s="114"/>
      <c r="F278" s="174" t="s">
        <v>282</v>
      </c>
      <c r="G278" s="175"/>
      <c r="H278" s="175"/>
      <c r="I278" s="175"/>
      <c r="K278" s="115">
        <v>2.5</v>
      </c>
      <c r="S278" s="113"/>
      <c r="T278" s="116"/>
      <c r="AA278" s="117"/>
      <c r="AT278" s="114" t="s">
        <v>130</v>
      </c>
      <c r="AU278" s="114" t="s">
        <v>73</v>
      </c>
      <c r="AV278" s="114" t="s">
        <v>73</v>
      </c>
      <c r="AW278" s="114" t="s">
        <v>82</v>
      </c>
      <c r="AX278" s="114" t="s">
        <v>65</v>
      </c>
      <c r="AY278" s="114" t="s">
        <v>119</v>
      </c>
    </row>
    <row r="279" spans="2:51" s="7" customFormat="1" ht="15.75" customHeight="1">
      <c r="B279" s="118"/>
      <c r="E279" s="119"/>
      <c r="F279" s="187" t="s">
        <v>132</v>
      </c>
      <c r="G279" s="188"/>
      <c r="H279" s="188"/>
      <c r="I279" s="188"/>
      <c r="K279" s="120">
        <v>2.5</v>
      </c>
      <c r="S279" s="118"/>
      <c r="T279" s="121"/>
      <c r="AA279" s="122"/>
      <c r="AT279" s="119" t="s">
        <v>130</v>
      </c>
      <c r="AU279" s="119" t="s">
        <v>73</v>
      </c>
      <c r="AV279" s="119" t="s">
        <v>124</v>
      </c>
      <c r="AW279" s="119" t="s">
        <v>82</v>
      </c>
      <c r="AX279" s="119" t="s">
        <v>18</v>
      </c>
      <c r="AY279" s="119" t="s">
        <v>119</v>
      </c>
    </row>
    <row r="280" spans="2:65" s="7" customFormat="1" ht="15.75" customHeight="1">
      <c r="B280" s="21"/>
      <c r="C280" s="99" t="s">
        <v>283</v>
      </c>
      <c r="D280" s="99" t="s">
        <v>120</v>
      </c>
      <c r="E280" s="100" t="s">
        <v>284</v>
      </c>
      <c r="F280" s="168" t="s">
        <v>285</v>
      </c>
      <c r="G280" s="169"/>
      <c r="H280" s="169"/>
      <c r="I280" s="169"/>
      <c r="J280" s="102" t="s">
        <v>286</v>
      </c>
      <c r="K280" s="103">
        <v>1</v>
      </c>
      <c r="L280" s="172"/>
      <c r="M280" s="169"/>
      <c r="N280" s="173">
        <f>ROUND($L$280*$K$280,2)</f>
        <v>0</v>
      </c>
      <c r="O280" s="169"/>
      <c r="P280" s="169"/>
      <c r="Q280" s="169"/>
      <c r="R280" s="101"/>
      <c r="S280" s="21"/>
      <c r="T280" s="104"/>
      <c r="U280" s="105" t="s">
        <v>35</v>
      </c>
      <c r="X280" s="106">
        <v>0</v>
      </c>
      <c r="Y280" s="106">
        <f>$X$280*$K$280</f>
        <v>0</v>
      </c>
      <c r="Z280" s="106">
        <v>0</v>
      </c>
      <c r="AA280" s="107">
        <f>$Z$280*$K$280</f>
        <v>0</v>
      </c>
      <c r="AR280" s="68" t="s">
        <v>124</v>
      </c>
      <c r="AT280" s="68" t="s">
        <v>120</v>
      </c>
      <c r="AU280" s="68" t="s">
        <v>73</v>
      </c>
      <c r="AY280" s="7" t="s">
        <v>119</v>
      </c>
      <c r="BE280" s="108">
        <f>IF($U$280="základní",$N$280,0)</f>
        <v>0</v>
      </c>
      <c r="BF280" s="108">
        <f>IF($U$280="snížená",$N$280,0)</f>
        <v>0</v>
      </c>
      <c r="BG280" s="108">
        <f>IF($U$280="zákl. přenesená",$N$280,0)</f>
        <v>0</v>
      </c>
      <c r="BH280" s="108">
        <f>IF($U$280="sníž. přenesená",$N$280,0)</f>
        <v>0</v>
      </c>
      <c r="BI280" s="108">
        <f>IF($U$280="nulová",$N$280,0)</f>
        <v>0</v>
      </c>
      <c r="BJ280" s="68" t="s">
        <v>18</v>
      </c>
      <c r="BK280" s="108">
        <f>ROUND($L$280*$K$280,2)</f>
        <v>0</v>
      </c>
      <c r="BL280" s="68" t="s">
        <v>124</v>
      </c>
      <c r="BM280" s="68" t="s">
        <v>283</v>
      </c>
    </row>
    <row r="281" spans="2:47" s="7" customFormat="1" ht="16.5" customHeight="1">
      <c r="B281" s="21"/>
      <c r="F281" s="166" t="s">
        <v>285</v>
      </c>
      <c r="G281" s="150"/>
      <c r="H281" s="150"/>
      <c r="I281" s="150"/>
      <c r="J281" s="150"/>
      <c r="K281" s="150"/>
      <c r="L281" s="150"/>
      <c r="M281" s="150"/>
      <c r="N281" s="150"/>
      <c r="O281" s="150"/>
      <c r="P281" s="150"/>
      <c r="Q281" s="150"/>
      <c r="R281" s="150"/>
      <c r="S281" s="21"/>
      <c r="T281" s="45"/>
      <c r="AA281" s="46"/>
      <c r="AT281" s="7" t="s">
        <v>126</v>
      </c>
      <c r="AU281" s="7" t="s">
        <v>73</v>
      </c>
    </row>
    <row r="282" spans="2:27" s="7" customFormat="1" ht="16.5" customHeight="1">
      <c r="B282" s="21"/>
      <c r="F282" s="166" t="s">
        <v>774</v>
      </c>
      <c r="G282" s="150"/>
      <c r="H282" s="150"/>
      <c r="I282" s="150"/>
      <c r="J282" s="150"/>
      <c r="K282" s="150"/>
      <c r="L282" s="150"/>
      <c r="M282" s="150"/>
      <c r="N282" s="150"/>
      <c r="O282" s="150"/>
      <c r="P282" s="150"/>
      <c r="Q282" s="150"/>
      <c r="R282" s="150"/>
      <c r="S282" s="21"/>
      <c r="T282" s="45"/>
      <c r="AA282" s="46"/>
    </row>
    <row r="283" spans="2:65" s="7" customFormat="1" ht="27" customHeight="1">
      <c r="B283" s="21"/>
      <c r="C283" s="99" t="s">
        <v>287</v>
      </c>
      <c r="D283" s="99" t="s">
        <v>120</v>
      </c>
      <c r="E283" s="100" t="s">
        <v>288</v>
      </c>
      <c r="F283" s="168" t="s">
        <v>289</v>
      </c>
      <c r="G283" s="169"/>
      <c r="H283" s="169"/>
      <c r="I283" s="169"/>
      <c r="J283" s="102" t="s">
        <v>146</v>
      </c>
      <c r="K283" s="103">
        <v>0.275</v>
      </c>
      <c r="L283" s="172"/>
      <c r="M283" s="169"/>
      <c r="N283" s="173">
        <f>ROUND($L$283*$K$283,2)</f>
        <v>0</v>
      </c>
      <c r="O283" s="169"/>
      <c r="P283" s="169"/>
      <c r="Q283" s="169"/>
      <c r="R283" s="101"/>
      <c r="S283" s="21"/>
      <c r="T283" s="104"/>
      <c r="U283" s="105" t="s">
        <v>35</v>
      </c>
      <c r="X283" s="106">
        <v>0</v>
      </c>
      <c r="Y283" s="106">
        <f>$X$283*$K$283</f>
        <v>0</v>
      </c>
      <c r="Z283" s="106">
        <v>0</v>
      </c>
      <c r="AA283" s="107">
        <f>$Z$283*$K$283</f>
        <v>0</v>
      </c>
      <c r="AR283" s="68" t="s">
        <v>124</v>
      </c>
      <c r="AT283" s="68" t="s">
        <v>120</v>
      </c>
      <c r="AU283" s="68" t="s">
        <v>73</v>
      </c>
      <c r="AY283" s="7" t="s">
        <v>119</v>
      </c>
      <c r="BE283" s="108">
        <f>IF($U$283="základní",$N$283,0)</f>
        <v>0</v>
      </c>
      <c r="BF283" s="108">
        <f>IF($U$283="snížená",$N$283,0)</f>
        <v>0</v>
      </c>
      <c r="BG283" s="108">
        <f>IF($U$283="zákl. přenesená",$N$283,0)</f>
        <v>0</v>
      </c>
      <c r="BH283" s="108">
        <f>IF($U$283="sníž. přenesená",$N$283,0)</f>
        <v>0</v>
      </c>
      <c r="BI283" s="108">
        <f>IF($U$283="nulová",$N$283,0)</f>
        <v>0</v>
      </c>
      <c r="BJ283" s="68" t="s">
        <v>18</v>
      </c>
      <c r="BK283" s="108">
        <f>ROUND($L$283*$K$283,2)</f>
        <v>0</v>
      </c>
      <c r="BL283" s="68" t="s">
        <v>124</v>
      </c>
      <c r="BM283" s="68" t="s">
        <v>287</v>
      </c>
    </row>
    <row r="284" spans="2:47" s="7" customFormat="1" ht="16.5" customHeight="1">
      <c r="B284" s="21"/>
      <c r="F284" s="166" t="s">
        <v>290</v>
      </c>
      <c r="G284" s="150"/>
      <c r="H284" s="150"/>
      <c r="I284" s="150"/>
      <c r="J284" s="150"/>
      <c r="K284" s="150"/>
      <c r="L284" s="150"/>
      <c r="M284" s="150"/>
      <c r="N284" s="150"/>
      <c r="O284" s="150"/>
      <c r="P284" s="150"/>
      <c r="Q284" s="150"/>
      <c r="R284" s="150"/>
      <c r="S284" s="21"/>
      <c r="T284" s="45"/>
      <c r="AA284" s="46"/>
      <c r="AT284" s="7" t="s">
        <v>126</v>
      </c>
      <c r="AU284" s="7" t="s">
        <v>73</v>
      </c>
    </row>
    <row r="285" spans="2:47" s="7" customFormat="1" ht="50.25" customHeight="1">
      <c r="B285" s="21"/>
      <c r="F285" s="167" t="s">
        <v>291</v>
      </c>
      <c r="G285" s="150"/>
      <c r="H285" s="150"/>
      <c r="I285" s="150"/>
      <c r="J285" s="150"/>
      <c r="K285" s="150"/>
      <c r="L285" s="150"/>
      <c r="M285" s="150"/>
      <c r="N285" s="150"/>
      <c r="O285" s="150"/>
      <c r="P285" s="150"/>
      <c r="Q285" s="150"/>
      <c r="R285" s="150"/>
      <c r="S285" s="21"/>
      <c r="T285" s="45"/>
      <c r="AA285" s="46"/>
      <c r="AT285" s="7" t="s">
        <v>128</v>
      </c>
      <c r="AU285" s="7" t="s">
        <v>73</v>
      </c>
    </row>
    <row r="286" spans="2:65" s="7" customFormat="1" ht="27" customHeight="1">
      <c r="B286" s="21"/>
      <c r="C286" s="99" t="s">
        <v>69</v>
      </c>
      <c r="D286" s="99" t="s">
        <v>120</v>
      </c>
      <c r="E286" s="100" t="s">
        <v>292</v>
      </c>
      <c r="F286" s="168" t="s">
        <v>293</v>
      </c>
      <c r="G286" s="169"/>
      <c r="H286" s="169"/>
      <c r="I286" s="169"/>
      <c r="J286" s="102" t="s">
        <v>146</v>
      </c>
      <c r="K286" s="103">
        <v>0.4</v>
      </c>
      <c r="L286" s="172"/>
      <c r="M286" s="169"/>
      <c r="N286" s="173">
        <f>ROUND($L$286*$K$286,2)</f>
        <v>0</v>
      </c>
      <c r="O286" s="169"/>
      <c r="P286" s="169"/>
      <c r="Q286" s="169"/>
      <c r="R286" s="101"/>
      <c r="S286" s="21"/>
      <c r="T286" s="104"/>
      <c r="U286" s="105" t="s">
        <v>35</v>
      </c>
      <c r="X286" s="106">
        <v>0</v>
      </c>
      <c r="Y286" s="106">
        <f>$X$286*$K$286</f>
        <v>0</v>
      </c>
      <c r="Z286" s="106">
        <v>0</v>
      </c>
      <c r="AA286" s="107">
        <f>$Z$286*$K$286</f>
        <v>0</v>
      </c>
      <c r="AR286" s="68" t="s">
        <v>124</v>
      </c>
      <c r="AT286" s="68" t="s">
        <v>120</v>
      </c>
      <c r="AU286" s="68" t="s">
        <v>73</v>
      </c>
      <c r="AY286" s="7" t="s">
        <v>119</v>
      </c>
      <c r="BE286" s="108">
        <f>IF($U$286="základní",$N$286,0)</f>
        <v>0</v>
      </c>
      <c r="BF286" s="108">
        <f>IF($U$286="snížená",$N$286,0)</f>
        <v>0</v>
      </c>
      <c r="BG286" s="108">
        <f>IF($U$286="zákl. přenesená",$N$286,0)</f>
        <v>0</v>
      </c>
      <c r="BH286" s="108">
        <f>IF($U$286="sníž. přenesená",$N$286,0)</f>
        <v>0</v>
      </c>
      <c r="BI286" s="108">
        <f>IF($U$286="nulová",$N$286,0)</f>
        <v>0</v>
      </c>
      <c r="BJ286" s="68" t="s">
        <v>18</v>
      </c>
      <c r="BK286" s="108">
        <f>ROUND($L$286*$K$286,2)</f>
        <v>0</v>
      </c>
      <c r="BL286" s="68" t="s">
        <v>124</v>
      </c>
      <c r="BM286" s="68" t="s">
        <v>69</v>
      </c>
    </row>
    <row r="287" spans="2:47" s="7" customFormat="1" ht="16.5" customHeight="1">
      <c r="B287" s="21"/>
      <c r="F287" s="166" t="s">
        <v>294</v>
      </c>
      <c r="G287" s="150"/>
      <c r="H287" s="150"/>
      <c r="I287" s="150"/>
      <c r="J287" s="150"/>
      <c r="K287" s="150"/>
      <c r="L287" s="150"/>
      <c r="M287" s="150"/>
      <c r="N287" s="150"/>
      <c r="O287" s="150"/>
      <c r="P287" s="150"/>
      <c r="Q287" s="150"/>
      <c r="R287" s="150"/>
      <c r="S287" s="21"/>
      <c r="T287" s="45"/>
      <c r="AA287" s="46"/>
      <c r="AT287" s="7" t="s">
        <v>126</v>
      </c>
      <c r="AU287" s="7" t="s">
        <v>73</v>
      </c>
    </row>
    <row r="288" spans="2:47" s="7" customFormat="1" ht="50.25" customHeight="1">
      <c r="B288" s="21"/>
      <c r="F288" s="167" t="s">
        <v>295</v>
      </c>
      <c r="G288" s="150"/>
      <c r="H288" s="150"/>
      <c r="I288" s="150"/>
      <c r="J288" s="150"/>
      <c r="K288" s="150"/>
      <c r="L288" s="150"/>
      <c r="M288" s="150"/>
      <c r="N288" s="150"/>
      <c r="O288" s="150"/>
      <c r="P288" s="150"/>
      <c r="Q288" s="150"/>
      <c r="R288" s="150"/>
      <c r="S288" s="21"/>
      <c r="T288" s="45"/>
      <c r="AA288" s="46"/>
      <c r="AT288" s="7" t="s">
        <v>128</v>
      </c>
      <c r="AU288" s="7" t="s">
        <v>73</v>
      </c>
    </row>
    <row r="289" spans="2:63" s="90" customFormat="1" ht="30.75" customHeight="1">
      <c r="B289" s="91"/>
      <c r="D289" s="98" t="s">
        <v>90</v>
      </c>
      <c r="N289" s="170">
        <f>$BK$289</f>
        <v>0</v>
      </c>
      <c r="O289" s="171"/>
      <c r="P289" s="171"/>
      <c r="Q289" s="171"/>
      <c r="S289" s="91"/>
      <c r="T289" s="94"/>
      <c r="W289" s="95">
        <f>SUM($W$290:$W$390)</f>
        <v>0</v>
      </c>
      <c r="Y289" s="95">
        <f>SUM($Y$290:$Y$390)</f>
        <v>0</v>
      </c>
      <c r="AA289" s="96">
        <f>SUM($AA$290:$AA$390)</f>
        <v>0</v>
      </c>
      <c r="AR289" s="93" t="s">
        <v>18</v>
      </c>
      <c r="AT289" s="93" t="s">
        <v>64</v>
      </c>
      <c r="AU289" s="93" t="s">
        <v>18</v>
      </c>
      <c r="AY289" s="93" t="s">
        <v>119</v>
      </c>
      <c r="BK289" s="97">
        <f>SUM($BK$290:$BK$390)</f>
        <v>0</v>
      </c>
    </row>
    <row r="290" spans="2:65" s="7" customFormat="1" ht="15.75" customHeight="1">
      <c r="B290" s="21"/>
      <c r="C290" s="99" t="s">
        <v>296</v>
      </c>
      <c r="D290" s="99" t="s">
        <v>120</v>
      </c>
      <c r="E290" s="100" t="s">
        <v>297</v>
      </c>
      <c r="F290" s="168" t="s">
        <v>298</v>
      </c>
      <c r="G290" s="169"/>
      <c r="H290" s="169"/>
      <c r="I290" s="169"/>
      <c r="J290" s="102" t="s">
        <v>279</v>
      </c>
      <c r="K290" s="103">
        <v>346</v>
      </c>
      <c r="L290" s="172"/>
      <c r="M290" s="169"/>
      <c r="N290" s="173">
        <f>ROUND($L$290*$K$290,2)</f>
        <v>0</v>
      </c>
      <c r="O290" s="169"/>
      <c r="P290" s="169"/>
      <c r="Q290" s="169"/>
      <c r="R290" s="101"/>
      <c r="S290" s="21"/>
      <c r="T290" s="104"/>
      <c r="U290" s="105" t="s">
        <v>35</v>
      </c>
      <c r="X290" s="106">
        <v>0</v>
      </c>
      <c r="Y290" s="106">
        <f>$X$290*$K$290</f>
        <v>0</v>
      </c>
      <c r="Z290" s="106">
        <v>0</v>
      </c>
      <c r="AA290" s="107">
        <f>$Z$290*$K$290</f>
        <v>0</v>
      </c>
      <c r="AR290" s="68" t="s">
        <v>124</v>
      </c>
      <c r="AT290" s="68" t="s">
        <v>120</v>
      </c>
      <c r="AU290" s="68" t="s">
        <v>73</v>
      </c>
      <c r="AY290" s="7" t="s">
        <v>119</v>
      </c>
      <c r="BE290" s="108">
        <f>IF($U$290="základní",$N$290,0)</f>
        <v>0</v>
      </c>
      <c r="BF290" s="108">
        <f>IF($U$290="snížená",$N$290,0)</f>
        <v>0</v>
      </c>
      <c r="BG290" s="108">
        <f>IF($U$290="zákl. přenesená",$N$290,0)</f>
        <v>0</v>
      </c>
      <c r="BH290" s="108">
        <f>IF($U$290="sníž. přenesená",$N$290,0)</f>
        <v>0</v>
      </c>
      <c r="BI290" s="108">
        <f>IF($U$290="nulová",$N$290,0)</f>
        <v>0</v>
      </c>
      <c r="BJ290" s="68" t="s">
        <v>18</v>
      </c>
      <c r="BK290" s="108">
        <f>ROUND($L$290*$K$290,2)</f>
        <v>0</v>
      </c>
      <c r="BL290" s="68" t="s">
        <v>124</v>
      </c>
      <c r="BM290" s="68" t="s">
        <v>296</v>
      </c>
    </row>
    <row r="291" spans="2:47" s="7" customFormat="1" ht="16.5" customHeight="1">
      <c r="B291" s="21"/>
      <c r="F291" s="166" t="s">
        <v>299</v>
      </c>
      <c r="G291" s="150"/>
      <c r="H291" s="150"/>
      <c r="I291" s="150"/>
      <c r="J291" s="150"/>
      <c r="K291" s="150"/>
      <c r="L291" s="150"/>
      <c r="M291" s="150"/>
      <c r="N291" s="150"/>
      <c r="O291" s="150"/>
      <c r="P291" s="150"/>
      <c r="Q291" s="150"/>
      <c r="R291" s="150"/>
      <c r="S291" s="21"/>
      <c r="T291" s="45"/>
      <c r="AA291" s="46"/>
      <c r="AT291" s="7" t="s">
        <v>126</v>
      </c>
      <c r="AU291" s="7" t="s">
        <v>73</v>
      </c>
    </row>
    <row r="292" spans="2:47" s="7" customFormat="1" ht="38.25" customHeight="1">
      <c r="B292" s="21"/>
      <c r="F292" s="167" t="s">
        <v>300</v>
      </c>
      <c r="G292" s="150"/>
      <c r="H292" s="150"/>
      <c r="I292" s="150"/>
      <c r="J292" s="150"/>
      <c r="K292" s="150"/>
      <c r="L292" s="150"/>
      <c r="M292" s="150"/>
      <c r="N292" s="150"/>
      <c r="O292" s="150"/>
      <c r="P292" s="150"/>
      <c r="Q292" s="150"/>
      <c r="R292" s="150"/>
      <c r="S292" s="21"/>
      <c r="T292" s="45"/>
      <c r="AA292" s="46"/>
      <c r="AT292" s="7" t="s">
        <v>128</v>
      </c>
      <c r="AU292" s="7" t="s">
        <v>73</v>
      </c>
    </row>
    <row r="293" spans="2:51" s="7" customFormat="1" ht="15.75" customHeight="1">
      <c r="B293" s="109"/>
      <c r="E293" s="110"/>
      <c r="F293" s="189" t="s">
        <v>129</v>
      </c>
      <c r="G293" s="190"/>
      <c r="H293" s="190"/>
      <c r="I293" s="190"/>
      <c r="K293" s="110"/>
      <c r="S293" s="109"/>
      <c r="T293" s="111"/>
      <c r="AA293" s="112"/>
      <c r="AT293" s="110" t="s">
        <v>130</v>
      </c>
      <c r="AU293" s="110" t="s">
        <v>73</v>
      </c>
      <c r="AV293" s="110" t="s">
        <v>18</v>
      </c>
      <c r="AW293" s="110" t="s">
        <v>82</v>
      </c>
      <c r="AX293" s="110" t="s">
        <v>65</v>
      </c>
      <c r="AY293" s="110" t="s">
        <v>119</v>
      </c>
    </row>
    <row r="294" spans="2:51" s="7" customFormat="1" ht="15.75" customHeight="1">
      <c r="B294" s="113"/>
      <c r="E294" s="114"/>
      <c r="F294" s="174" t="s">
        <v>301</v>
      </c>
      <c r="G294" s="175"/>
      <c r="H294" s="175"/>
      <c r="I294" s="175"/>
      <c r="K294" s="115">
        <v>346</v>
      </c>
      <c r="S294" s="113"/>
      <c r="T294" s="116"/>
      <c r="AA294" s="117"/>
      <c r="AT294" s="114" t="s">
        <v>130</v>
      </c>
      <c r="AU294" s="114" t="s">
        <v>73</v>
      </c>
      <c r="AV294" s="114" t="s">
        <v>73</v>
      </c>
      <c r="AW294" s="114" t="s">
        <v>82</v>
      </c>
      <c r="AX294" s="114" t="s">
        <v>65</v>
      </c>
      <c r="AY294" s="114" t="s">
        <v>119</v>
      </c>
    </row>
    <row r="295" spans="2:51" s="7" customFormat="1" ht="15.75" customHeight="1">
      <c r="B295" s="118"/>
      <c r="E295" s="119"/>
      <c r="F295" s="187" t="s">
        <v>132</v>
      </c>
      <c r="G295" s="188"/>
      <c r="H295" s="188"/>
      <c r="I295" s="188"/>
      <c r="K295" s="120">
        <v>346</v>
      </c>
      <c r="S295" s="118"/>
      <c r="T295" s="121"/>
      <c r="AA295" s="122"/>
      <c r="AT295" s="119" t="s">
        <v>130</v>
      </c>
      <c r="AU295" s="119" t="s">
        <v>73</v>
      </c>
      <c r="AV295" s="119" t="s">
        <v>124</v>
      </c>
      <c r="AW295" s="119" t="s">
        <v>82</v>
      </c>
      <c r="AX295" s="119" t="s">
        <v>18</v>
      </c>
      <c r="AY295" s="119" t="s">
        <v>119</v>
      </c>
    </row>
    <row r="296" spans="2:65" s="7" customFormat="1" ht="27" customHeight="1">
      <c r="B296" s="21"/>
      <c r="C296" s="99" t="s">
        <v>302</v>
      </c>
      <c r="D296" s="99" t="s">
        <v>120</v>
      </c>
      <c r="E296" s="100" t="s">
        <v>303</v>
      </c>
      <c r="F296" s="168" t="s">
        <v>304</v>
      </c>
      <c r="G296" s="169"/>
      <c r="H296" s="169"/>
      <c r="I296" s="169"/>
      <c r="J296" s="102" t="s">
        <v>279</v>
      </c>
      <c r="K296" s="103">
        <v>346</v>
      </c>
      <c r="L296" s="172"/>
      <c r="M296" s="169"/>
      <c r="N296" s="173">
        <f>ROUND($L$296*$K$296,2)</f>
        <v>0</v>
      </c>
      <c r="O296" s="169"/>
      <c r="P296" s="169"/>
      <c r="Q296" s="169"/>
      <c r="R296" s="101"/>
      <c r="S296" s="21"/>
      <c r="T296" s="104"/>
      <c r="U296" s="105" t="s">
        <v>35</v>
      </c>
      <c r="X296" s="106">
        <v>0</v>
      </c>
      <c r="Y296" s="106">
        <f>$X$296*$K$296</f>
        <v>0</v>
      </c>
      <c r="Z296" s="106">
        <v>0</v>
      </c>
      <c r="AA296" s="107">
        <f>$Z$296*$K$296</f>
        <v>0</v>
      </c>
      <c r="AR296" s="68" t="s">
        <v>124</v>
      </c>
      <c r="AT296" s="68" t="s">
        <v>120</v>
      </c>
      <c r="AU296" s="68" t="s">
        <v>73</v>
      </c>
      <c r="AY296" s="7" t="s">
        <v>119</v>
      </c>
      <c r="BE296" s="108">
        <f>IF($U$296="základní",$N$296,0)</f>
        <v>0</v>
      </c>
      <c r="BF296" s="108">
        <f>IF($U$296="snížená",$N$296,0)</f>
        <v>0</v>
      </c>
      <c r="BG296" s="108">
        <f>IF($U$296="zákl. přenesená",$N$296,0)</f>
        <v>0</v>
      </c>
      <c r="BH296" s="108">
        <f>IF($U$296="sníž. přenesená",$N$296,0)</f>
        <v>0</v>
      </c>
      <c r="BI296" s="108">
        <f>IF($U$296="nulová",$N$296,0)</f>
        <v>0</v>
      </c>
      <c r="BJ296" s="68" t="s">
        <v>18</v>
      </c>
      <c r="BK296" s="108">
        <f>ROUND($L$296*$K$296,2)</f>
        <v>0</v>
      </c>
      <c r="BL296" s="68" t="s">
        <v>124</v>
      </c>
      <c r="BM296" s="68" t="s">
        <v>302</v>
      </c>
    </row>
    <row r="297" spans="2:47" s="7" customFormat="1" ht="16.5" customHeight="1">
      <c r="B297" s="21"/>
      <c r="F297" s="166" t="s">
        <v>304</v>
      </c>
      <c r="G297" s="150"/>
      <c r="H297" s="150"/>
      <c r="I297" s="150"/>
      <c r="J297" s="150"/>
      <c r="K297" s="150"/>
      <c r="L297" s="150"/>
      <c r="M297" s="150"/>
      <c r="N297" s="150"/>
      <c r="O297" s="150"/>
      <c r="P297" s="150"/>
      <c r="Q297" s="150"/>
      <c r="R297" s="150"/>
      <c r="S297" s="21"/>
      <c r="T297" s="45"/>
      <c r="AA297" s="46"/>
      <c r="AT297" s="7" t="s">
        <v>126</v>
      </c>
      <c r="AU297" s="7" t="s">
        <v>73</v>
      </c>
    </row>
    <row r="298" spans="2:27" s="7" customFormat="1" ht="16.5" customHeight="1">
      <c r="B298" s="21"/>
      <c r="F298" s="166" t="s">
        <v>775</v>
      </c>
      <c r="G298" s="150"/>
      <c r="H298" s="150"/>
      <c r="I298" s="150"/>
      <c r="J298" s="150"/>
      <c r="K298" s="150"/>
      <c r="L298" s="150"/>
      <c r="M298" s="150"/>
      <c r="N298" s="150"/>
      <c r="O298" s="150"/>
      <c r="P298" s="150"/>
      <c r="Q298" s="150"/>
      <c r="R298" s="150"/>
      <c r="S298" s="21"/>
      <c r="T298" s="45"/>
      <c r="AA298" s="46"/>
    </row>
    <row r="299" spans="2:51" s="7" customFormat="1" ht="15.75" customHeight="1">
      <c r="B299" s="109"/>
      <c r="E299" s="110"/>
      <c r="F299" s="189" t="s">
        <v>129</v>
      </c>
      <c r="G299" s="190"/>
      <c r="H299" s="190"/>
      <c r="I299" s="190"/>
      <c r="K299" s="110"/>
      <c r="S299" s="109"/>
      <c r="T299" s="111"/>
      <c r="AA299" s="112"/>
      <c r="AT299" s="110" t="s">
        <v>130</v>
      </c>
      <c r="AU299" s="110" t="s">
        <v>73</v>
      </c>
      <c r="AV299" s="110" t="s">
        <v>18</v>
      </c>
      <c r="AW299" s="110" t="s">
        <v>82</v>
      </c>
      <c r="AX299" s="110" t="s">
        <v>65</v>
      </c>
      <c r="AY299" s="110" t="s">
        <v>119</v>
      </c>
    </row>
    <row r="300" spans="2:51" s="7" customFormat="1" ht="15.75" customHeight="1">
      <c r="B300" s="113"/>
      <c r="E300" s="114"/>
      <c r="F300" s="174" t="s">
        <v>301</v>
      </c>
      <c r="G300" s="175"/>
      <c r="H300" s="175"/>
      <c r="I300" s="175"/>
      <c r="K300" s="115">
        <v>346</v>
      </c>
      <c r="S300" s="113"/>
      <c r="T300" s="116"/>
      <c r="AA300" s="117"/>
      <c r="AT300" s="114" t="s">
        <v>130</v>
      </c>
      <c r="AU300" s="114" t="s">
        <v>73</v>
      </c>
      <c r="AV300" s="114" t="s">
        <v>73</v>
      </c>
      <c r="AW300" s="114" t="s">
        <v>82</v>
      </c>
      <c r="AX300" s="114" t="s">
        <v>65</v>
      </c>
      <c r="AY300" s="114" t="s">
        <v>119</v>
      </c>
    </row>
    <row r="301" spans="2:51" s="7" customFormat="1" ht="15.75" customHeight="1">
      <c r="B301" s="118"/>
      <c r="E301" s="119"/>
      <c r="F301" s="187" t="s">
        <v>132</v>
      </c>
      <c r="G301" s="188"/>
      <c r="H301" s="188"/>
      <c r="I301" s="188"/>
      <c r="K301" s="120">
        <v>346</v>
      </c>
      <c r="S301" s="118"/>
      <c r="T301" s="121"/>
      <c r="AA301" s="122"/>
      <c r="AT301" s="119" t="s">
        <v>130</v>
      </c>
      <c r="AU301" s="119" t="s">
        <v>73</v>
      </c>
      <c r="AV301" s="119" t="s">
        <v>124</v>
      </c>
      <c r="AW301" s="119" t="s">
        <v>82</v>
      </c>
      <c r="AX301" s="119" t="s">
        <v>18</v>
      </c>
      <c r="AY301" s="119" t="s">
        <v>119</v>
      </c>
    </row>
    <row r="302" spans="2:65" s="7" customFormat="1" ht="39" customHeight="1">
      <c r="B302" s="21"/>
      <c r="C302" s="99" t="s">
        <v>305</v>
      </c>
      <c r="D302" s="99" t="s">
        <v>120</v>
      </c>
      <c r="E302" s="100" t="s">
        <v>306</v>
      </c>
      <c r="F302" s="168" t="s">
        <v>307</v>
      </c>
      <c r="G302" s="169"/>
      <c r="H302" s="169"/>
      <c r="I302" s="169"/>
      <c r="J302" s="102" t="s">
        <v>279</v>
      </c>
      <c r="K302" s="103">
        <v>371.3</v>
      </c>
      <c r="L302" s="172"/>
      <c r="M302" s="169"/>
      <c r="N302" s="173">
        <f>ROUND($L$302*$K$302,2)</f>
        <v>0</v>
      </c>
      <c r="O302" s="169"/>
      <c r="P302" s="169"/>
      <c r="Q302" s="169"/>
      <c r="R302" s="101"/>
      <c r="S302" s="21"/>
      <c r="T302" s="104"/>
      <c r="U302" s="105" t="s">
        <v>35</v>
      </c>
      <c r="X302" s="106">
        <v>0</v>
      </c>
      <c r="Y302" s="106">
        <f>$X$302*$K$302</f>
        <v>0</v>
      </c>
      <c r="Z302" s="106">
        <v>0</v>
      </c>
      <c r="AA302" s="107">
        <f>$Z$302*$K$302</f>
        <v>0</v>
      </c>
      <c r="AR302" s="68" t="s">
        <v>124</v>
      </c>
      <c r="AT302" s="68" t="s">
        <v>120</v>
      </c>
      <c r="AU302" s="68" t="s">
        <v>73</v>
      </c>
      <c r="AY302" s="7" t="s">
        <v>119</v>
      </c>
      <c r="BE302" s="108">
        <f>IF($U$302="základní",$N$302,0)</f>
        <v>0</v>
      </c>
      <c r="BF302" s="108">
        <f>IF($U$302="snížená",$N$302,0)</f>
        <v>0</v>
      </c>
      <c r="BG302" s="108">
        <f>IF($U$302="zákl. přenesená",$N$302,0)</f>
        <v>0</v>
      </c>
      <c r="BH302" s="108">
        <f>IF($U$302="sníž. přenesená",$N$302,0)</f>
        <v>0</v>
      </c>
      <c r="BI302" s="108">
        <f>IF($U$302="nulová",$N$302,0)</f>
        <v>0</v>
      </c>
      <c r="BJ302" s="68" t="s">
        <v>18</v>
      </c>
      <c r="BK302" s="108">
        <f>ROUND($L$302*$K$302,2)</f>
        <v>0</v>
      </c>
      <c r="BL302" s="68" t="s">
        <v>124</v>
      </c>
      <c r="BM302" s="68" t="s">
        <v>305</v>
      </c>
    </row>
    <row r="303" spans="2:47" s="7" customFormat="1" ht="27" customHeight="1">
      <c r="B303" s="21"/>
      <c r="F303" s="166" t="s">
        <v>308</v>
      </c>
      <c r="G303" s="150"/>
      <c r="H303" s="150"/>
      <c r="I303" s="150"/>
      <c r="J303" s="150"/>
      <c r="K303" s="150"/>
      <c r="L303" s="150"/>
      <c r="M303" s="150"/>
      <c r="N303" s="150"/>
      <c r="O303" s="150"/>
      <c r="P303" s="150"/>
      <c r="Q303" s="150"/>
      <c r="R303" s="150"/>
      <c r="S303" s="21"/>
      <c r="T303" s="45"/>
      <c r="AA303" s="46"/>
      <c r="AT303" s="7" t="s">
        <v>126</v>
      </c>
      <c r="AU303" s="7" t="s">
        <v>73</v>
      </c>
    </row>
    <row r="304" spans="2:47" s="7" customFormat="1" ht="109.5" customHeight="1">
      <c r="B304" s="21"/>
      <c r="F304" s="167" t="s">
        <v>309</v>
      </c>
      <c r="G304" s="150"/>
      <c r="H304" s="150"/>
      <c r="I304" s="150"/>
      <c r="J304" s="150"/>
      <c r="K304" s="150"/>
      <c r="L304" s="150"/>
      <c r="M304" s="150"/>
      <c r="N304" s="150"/>
      <c r="O304" s="150"/>
      <c r="P304" s="150"/>
      <c r="Q304" s="150"/>
      <c r="R304" s="150"/>
      <c r="S304" s="21"/>
      <c r="T304" s="45"/>
      <c r="AA304" s="46"/>
      <c r="AT304" s="7" t="s">
        <v>128</v>
      </c>
      <c r="AU304" s="7" t="s">
        <v>73</v>
      </c>
    </row>
    <row r="305" spans="2:51" s="7" customFormat="1" ht="15.75" customHeight="1">
      <c r="B305" s="109"/>
      <c r="E305" s="110"/>
      <c r="F305" s="189" t="s">
        <v>129</v>
      </c>
      <c r="G305" s="190"/>
      <c r="H305" s="190"/>
      <c r="I305" s="190"/>
      <c r="K305" s="110"/>
      <c r="S305" s="109"/>
      <c r="T305" s="111"/>
      <c r="AA305" s="112"/>
      <c r="AT305" s="110" t="s">
        <v>130</v>
      </c>
      <c r="AU305" s="110" t="s">
        <v>73</v>
      </c>
      <c r="AV305" s="110" t="s">
        <v>18</v>
      </c>
      <c r="AW305" s="110" t="s">
        <v>82</v>
      </c>
      <c r="AX305" s="110" t="s">
        <v>65</v>
      </c>
      <c r="AY305" s="110" t="s">
        <v>119</v>
      </c>
    </row>
    <row r="306" spans="2:51" s="7" customFormat="1" ht="15.75" customHeight="1">
      <c r="B306" s="113"/>
      <c r="E306" s="114"/>
      <c r="F306" s="174" t="s">
        <v>310</v>
      </c>
      <c r="G306" s="175"/>
      <c r="H306" s="175"/>
      <c r="I306" s="175"/>
      <c r="K306" s="115">
        <v>371.3</v>
      </c>
      <c r="S306" s="113"/>
      <c r="T306" s="116"/>
      <c r="AA306" s="117"/>
      <c r="AT306" s="114" t="s">
        <v>130</v>
      </c>
      <c r="AU306" s="114" t="s">
        <v>73</v>
      </c>
      <c r="AV306" s="114" t="s">
        <v>73</v>
      </c>
      <c r="AW306" s="114" t="s">
        <v>82</v>
      </c>
      <c r="AX306" s="114" t="s">
        <v>65</v>
      </c>
      <c r="AY306" s="114" t="s">
        <v>119</v>
      </c>
    </row>
    <row r="307" spans="2:51" s="7" customFormat="1" ht="15.75" customHeight="1">
      <c r="B307" s="118"/>
      <c r="E307" s="119"/>
      <c r="F307" s="187" t="s">
        <v>132</v>
      </c>
      <c r="G307" s="188"/>
      <c r="H307" s="188"/>
      <c r="I307" s="188"/>
      <c r="K307" s="120">
        <v>371.3</v>
      </c>
      <c r="S307" s="118"/>
      <c r="T307" s="121"/>
      <c r="AA307" s="122"/>
      <c r="AT307" s="119" t="s">
        <v>130</v>
      </c>
      <c r="AU307" s="119" t="s">
        <v>73</v>
      </c>
      <c r="AV307" s="119" t="s">
        <v>124</v>
      </c>
      <c r="AW307" s="119" t="s">
        <v>82</v>
      </c>
      <c r="AX307" s="119" t="s">
        <v>18</v>
      </c>
      <c r="AY307" s="119" t="s">
        <v>119</v>
      </c>
    </row>
    <row r="308" spans="2:65" s="7" customFormat="1" ht="27" customHeight="1">
      <c r="B308" s="21"/>
      <c r="C308" s="99" t="s">
        <v>311</v>
      </c>
      <c r="D308" s="99" t="s">
        <v>120</v>
      </c>
      <c r="E308" s="100" t="s">
        <v>312</v>
      </c>
      <c r="F308" s="168" t="s">
        <v>313</v>
      </c>
      <c r="G308" s="169"/>
      <c r="H308" s="169"/>
      <c r="I308" s="169"/>
      <c r="J308" s="102" t="s">
        <v>286</v>
      </c>
      <c r="K308" s="103">
        <v>301.99</v>
      </c>
      <c r="L308" s="172"/>
      <c r="M308" s="169"/>
      <c r="N308" s="173">
        <f>ROUND($L$308*$K$308,2)</f>
        <v>0</v>
      </c>
      <c r="O308" s="169"/>
      <c r="P308" s="169"/>
      <c r="Q308" s="169"/>
      <c r="R308" s="101"/>
      <c r="S308" s="21"/>
      <c r="T308" s="104"/>
      <c r="U308" s="105" t="s">
        <v>35</v>
      </c>
      <c r="X308" s="106">
        <v>0</v>
      </c>
      <c r="Y308" s="106">
        <f>$X$308*$K$308</f>
        <v>0</v>
      </c>
      <c r="Z308" s="106">
        <v>0</v>
      </c>
      <c r="AA308" s="107">
        <f>$Z$308*$K$308</f>
        <v>0</v>
      </c>
      <c r="AR308" s="68" t="s">
        <v>124</v>
      </c>
      <c r="AT308" s="68" t="s">
        <v>120</v>
      </c>
      <c r="AU308" s="68" t="s">
        <v>73</v>
      </c>
      <c r="AY308" s="7" t="s">
        <v>119</v>
      </c>
      <c r="BE308" s="108">
        <f>IF($U$308="základní",$N$308,0)</f>
        <v>0</v>
      </c>
      <c r="BF308" s="108">
        <f>IF($U$308="snížená",$N$308,0)</f>
        <v>0</v>
      </c>
      <c r="BG308" s="108">
        <f>IF($U$308="zákl. přenesená",$N$308,0)</f>
        <v>0</v>
      </c>
      <c r="BH308" s="108">
        <f>IF($U$308="sníž. přenesená",$N$308,0)</f>
        <v>0</v>
      </c>
      <c r="BI308" s="108">
        <f>IF($U$308="nulová",$N$308,0)</f>
        <v>0</v>
      </c>
      <c r="BJ308" s="68" t="s">
        <v>18</v>
      </c>
      <c r="BK308" s="108">
        <f>ROUND($L$308*$K$308,2)</f>
        <v>0</v>
      </c>
      <c r="BL308" s="68" t="s">
        <v>124</v>
      </c>
      <c r="BM308" s="68" t="s">
        <v>311</v>
      </c>
    </row>
    <row r="309" spans="2:47" s="7" customFormat="1" ht="16.5" customHeight="1">
      <c r="B309" s="21"/>
      <c r="F309" s="166" t="s">
        <v>313</v>
      </c>
      <c r="G309" s="150"/>
      <c r="H309" s="150"/>
      <c r="I309" s="150"/>
      <c r="J309" s="150"/>
      <c r="K309" s="150"/>
      <c r="L309" s="150"/>
      <c r="M309" s="150"/>
      <c r="N309" s="150"/>
      <c r="O309" s="150"/>
      <c r="P309" s="150"/>
      <c r="Q309" s="150"/>
      <c r="R309" s="150"/>
      <c r="S309" s="21"/>
      <c r="T309" s="45"/>
      <c r="AA309" s="46"/>
      <c r="AT309" s="7" t="s">
        <v>126</v>
      </c>
      <c r="AU309" s="7" t="s">
        <v>73</v>
      </c>
    </row>
    <row r="310" spans="2:27" s="7" customFormat="1" ht="16.5" customHeight="1">
      <c r="B310" s="21"/>
      <c r="F310" s="166" t="s">
        <v>774</v>
      </c>
      <c r="G310" s="150"/>
      <c r="H310" s="150"/>
      <c r="I310" s="150"/>
      <c r="J310" s="150"/>
      <c r="K310" s="150"/>
      <c r="L310" s="150"/>
      <c r="M310" s="150"/>
      <c r="N310" s="150"/>
      <c r="O310" s="150"/>
      <c r="P310" s="150"/>
      <c r="Q310" s="150"/>
      <c r="R310" s="150"/>
      <c r="S310" s="21"/>
      <c r="T310" s="45"/>
      <c r="AA310" s="46"/>
    </row>
    <row r="311" spans="2:51" s="7" customFormat="1" ht="15.75" customHeight="1">
      <c r="B311" s="113"/>
      <c r="E311" s="114"/>
      <c r="F311" s="174" t="s">
        <v>314</v>
      </c>
      <c r="G311" s="175"/>
      <c r="H311" s="175"/>
      <c r="I311" s="175"/>
      <c r="K311" s="115">
        <v>301.99</v>
      </c>
      <c r="S311" s="113"/>
      <c r="T311" s="116"/>
      <c r="AA311" s="117"/>
      <c r="AT311" s="114" t="s">
        <v>130</v>
      </c>
      <c r="AU311" s="114" t="s">
        <v>73</v>
      </c>
      <c r="AV311" s="114" t="s">
        <v>73</v>
      </c>
      <c r="AW311" s="114" t="s">
        <v>82</v>
      </c>
      <c r="AX311" s="114" t="s">
        <v>65</v>
      </c>
      <c r="AY311" s="114" t="s">
        <v>119</v>
      </c>
    </row>
    <row r="312" spans="2:51" s="7" customFormat="1" ht="15.75" customHeight="1">
      <c r="B312" s="118"/>
      <c r="E312" s="119"/>
      <c r="F312" s="187" t="s">
        <v>132</v>
      </c>
      <c r="G312" s="188"/>
      <c r="H312" s="188"/>
      <c r="I312" s="188"/>
      <c r="K312" s="120">
        <v>301.99</v>
      </c>
      <c r="S312" s="118"/>
      <c r="T312" s="121"/>
      <c r="AA312" s="122"/>
      <c r="AT312" s="119" t="s">
        <v>130</v>
      </c>
      <c r="AU312" s="119" t="s">
        <v>73</v>
      </c>
      <c r="AV312" s="119" t="s">
        <v>124</v>
      </c>
      <c r="AW312" s="119" t="s">
        <v>82</v>
      </c>
      <c r="AX312" s="119" t="s">
        <v>18</v>
      </c>
      <c r="AY312" s="119" t="s">
        <v>119</v>
      </c>
    </row>
    <row r="313" spans="2:65" s="7" customFormat="1" ht="27" customHeight="1">
      <c r="B313" s="21"/>
      <c r="C313" s="99" t="s">
        <v>315</v>
      </c>
      <c r="D313" s="99" t="s">
        <v>120</v>
      </c>
      <c r="E313" s="100" t="s">
        <v>316</v>
      </c>
      <c r="F313" s="168" t="s">
        <v>317</v>
      </c>
      <c r="G313" s="169"/>
      <c r="H313" s="169"/>
      <c r="I313" s="169"/>
      <c r="J313" s="102" t="s">
        <v>286</v>
      </c>
      <c r="K313" s="103">
        <v>47.38</v>
      </c>
      <c r="L313" s="172"/>
      <c r="M313" s="169"/>
      <c r="N313" s="173">
        <f>ROUND($L$313*$K$313,2)</f>
        <v>0</v>
      </c>
      <c r="O313" s="169"/>
      <c r="P313" s="169"/>
      <c r="Q313" s="169"/>
      <c r="R313" s="101"/>
      <c r="S313" s="21"/>
      <c r="T313" s="104"/>
      <c r="U313" s="105" t="s">
        <v>35</v>
      </c>
      <c r="X313" s="106">
        <v>0</v>
      </c>
      <c r="Y313" s="106">
        <f>$X$313*$K$313</f>
        <v>0</v>
      </c>
      <c r="Z313" s="106">
        <v>0</v>
      </c>
      <c r="AA313" s="107">
        <f>$Z$313*$K$313</f>
        <v>0</v>
      </c>
      <c r="AR313" s="68" t="s">
        <v>124</v>
      </c>
      <c r="AT313" s="68" t="s">
        <v>120</v>
      </c>
      <c r="AU313" s="68" t="s">
        <v>73</v>
      </c>
      <c r="AY313" s="7" t="s">
        <v>119</v>
      </c>
      <c r="BE313" s="108">
        <f>IF($U$313="základní",$N$313,0)</f>
        <v>0</v>
      </c>
      <c r="BF313" s="108">
        <f>IF($U$313="snížená",$N$313,0)</f>
        <v>0</v>
      </c>
      <c r="BG313" s="108">
        <f>IF($U$313="zákl. přenesená",$N$313,0)</f>
        <v>0</v>
      </c>
      <c r="BH313" s="108">
        <f>IF($U$313="sníž. přenesená",$N$313,0)</f>
        <v>0</v>
      </c>
      <c r="BI313" s="108">
        <f>IF($U$313="nulová",$N$313,0)</f>
        <v>0</v>
      </c>
      <c r="BJ313" s="68" t="s">
        <v>18</v>
      </c>
      <c r="BK313" s="108">
        <f>ROUND($L$313*$K$313,2)</f>
        <v>0</v>
      </c>
      <c r="BL313" s="68" t="s">
        <v>124</v>
      </c>
      <c r="BM313" s="68" t="s">
        <v>315</v>
      </c>
    </row>
    <row r="314" spans="2:47" s="7" customFormat="1" ht="16.5" customHeight="1">
      <c r="B314" s="21"/>
      <c r="F314" s="166" t="s">
        <v>317</v>
      </c>
      <c r="G314" s="150"/>
      <c r="H314" s="150"/>
      <c r="I314" s="150"/>
      <c r="J314" s="150"/>
      <c r="K314" s="150"/>
      <c r="L314" s="150"/>
      <c r="M314" s="150"/>
      <c r="N314" s="150"/>
      <c r="O314" s="150"/>
      <c r="P314" s="150"/>
      <c r="Q314" s="150"/>
      <c r="R314" s="150"/>
      <c r="S314" s="21"/>
      <c r="T314" s="45"/>
      <c r="AA314" s="46"/>
      <c r="AT314" s="7" t="s">
        <v>126</v>
      </c>
      <c r="AU314" s="7" t="s">
        <v>73</v>
      </c>
    </row>
    <row r="315" spans="2:27" s="7" customFormat="1" ht="16.5" customHeight="1">
      <c r="B315" s="21"/>
      <c r="F315" s="166" t="s">
        <v>774</v>
      </c>
      <c r="G315" s="150"/>
      <c r="H315" s="150"/>
      <c r="I315" s="150"/>
      <c r="J315" s="150"/>
      <c r="K315" s="150"/>
      <c r="L315" s="150"/>
      <c r="M315" s="150"/>
      <c r="N315" s="150"/>
      <c r="O315" s="150"/>
      <c r="P315" s="150"/>
      <c r="Q315" s="150"/>
      <c r="R315" s="150"/>
      <c r="S315" s="21"/>
      <c r="T315" s="45"/>
      <c r="AA315" s="46"/>
    </row>
    <row r="316" spans="2:51" s="7" customFormat="1" ht="15.75" customHeight="1">
      <c r="B316" s="113"/>
      <c r="E316" s="114"/>
      <c r="F316" s="174" t="s">
        <v>318</v>
      </c>
      <c r="G316" s="175"/>
      <c r="H316" s="175"/>
      <c r="I316" s="175"/>
      <c r="K316" s="115">
        <v>47.38</v>
      </c>
      <c r="S316" s="113"/>
      <c r="T316" s="116"/>
      <c r="AA316" s="117"/>
      <c r="AT316" s="114" t="s">
        <v>130</v>
      </c>
      <c r="AU316" s="114" t="s">
        <v>73</v>
      </c>
      <c r="AV316" s="114" t="s">
        <v>73</v>
      </c>
      <c r="AW316" s="114" t="s">
        <v>82</v>
      </c>
      <c r="AX316" s="114" t="s">
        <v>65</v>
      </c>
      <c r="AY316" s="114" t="s">
        <v>119</v>
      </c>
    </row>
    <row r="317" spans="2:51" s="7" customFormat="1" ht="15.75" customHeight="1">
      <c r="B317" s="118"/>
      <c r="E317" s="119"/>
      <c r="F317" s="187" t="s">
        <v>132</v>
      </c>
      <c r="G317" s="188"/>
      <c r="H317" s="188"/>
      <c r="I317" s="188"/>
      <c r="K317" s="120">
        <v>47.38</v>
      </c>
      <c r="S317" s="118"/>
      <c r="T317" s="121"/>
      <c r="AA317" s="122"/>
      <c r="AT317" s="119" t="s">
        <v>130</v>
      </c>
      <c r="AU317" s="119" t="s">
        <v>73</v>
      </c>
      <c r="AV317" s="119" t="s">
        <v>124</v>
      </c>
      <c r="AW317" s="119" t="s">
        <v>82</v>
      </c>
      <c r="AX317" s="119" t="s">
        <v>18</v>
      </c>
      <c r="AY317" s="119" t="s">
        <v>119</v>
      </c>
    </row>
    <row r="318" spans="2:65" s="7" customFormat="1" ht="27" customHeight="1">
      <c r="B318" s="21"/>
      <c r="C318" s="99" t="s">
        <v>319</v>
      </c>
      <c r="D318" s="99" t="s">
        <v>120</v>
      </c>
      <c r="E318" s="100" t="s">
        <v>320</v>
      </c>
      <c r="F318" s="168" t="s">
        <v>321</v>
      </c>
      <c r="G318" s="169"/>
      <c r="H318" s="169"/>
      <c r="I318" s="169"/>
      <c r="J318" s="102" t="s">
        <v>286</v>
      </c>
      <c r="K318" s="103">
        <v>8.24</v>
      </c>
      <c r="L318" s="172"/>
      <c r="M318" s="169"/>
      <c r="N318" s="173">
        <f>ROUND($L$318*$K$318,2)</f>
        <v>0</v>
      </c>
      <c r="O318" s="169"/>
      <c r="P318" s="169"/>
      <c r="Q318" s="169"/>
      <c r="R318" s="101"/>
      <c r="S318" s="21"/>
      <c r="T318" s="104"/>
      <c r="U318" s="105" t="s">
        <v>35</v>
      </c>
      <c r="X318" s="106">
        <v>0</v>
      </c>
      <c r="Y318" s="106">
        <f>$X$318*$K$318</f>
        <v>0</v>
      </c>
      <c r="Z318" s="106">
        <v>0</v>
      </c>
      <c r="AA318" s="107">
        <f>$Z$318*$K$318</f>
        <v>0</v>
      </c>
      <c r="AR318" s="68" t="s">
        <v>124</v>
      </c>
      <c r="AT318" s="68" t="s">
        <v>120</v>
      </c>
      <c r="AU318" s="68" t="s">
        <v>73</v>
      </c>
      <c r="AY318" s="7" t="s">
        <v>119</v>
      </c>
      <c r="BE318" s="108">
        <f>IF($U$318="základní",$N$318,0)</f>
        <v>0</v>
      </c>
      <c r="BF318" s="108">
        <f>IF($U$318="snížená",$N$318,0)</f>
        <v>0</v>
      </c>
      <c r="BG318" s="108">
        <f>IF($U$318="zákl. přenesená",$N$318,0)</f>
        <v>0</v>
      </c>
      <c r="BH318" s="108">
        <f>IF($U$318="sníž. přenesená",$N$318,0)</f>
        <v>0</v>
      </c>
      <c r="BI318" s="108">
        <f>IF($U$318="nulová",$N$318,0)</f>
        <v>0</v>
      </c>
      <c r="BJ318" s="68" t="s">
        <v>18</v>
      </c>
      <c r="BK318" s="108">
        <f>ROUND($L$318*$K$318,2)</f>
        <v>0</v>
      </c>
      <c r="BL318" s="68" t="s">
        <v>124</v>
      </c>
      <c r="BM318" s="68" t="s">
        <v>319</v>
      </c>
    </row>
    <row r="319" spans="2:47" s="7" customFormat="1" ht="16.5" customHeight="1">
      <c r="B319" s="21"/>
      <c r="F319" s="166" t="s">
        <v>321</v>
      </c>
      <c r="G319" s="150"/>
      <c r="H319" s="150"/>
      <c r="I319" s="150"/>
      <c r="J319" s="150"/>
      <c r="K319" s="150"/>
      <c r="L319" s="150"/>
      <c r="M319" s="150"/>
      <c r="N319" s="150"/>
      <c r="O319" s="150"/>
      <c r="P319" s="150"/>
      <c r="Q319" s="150"/>
      <c r="R319" s="150"/>
      <c r="S319" s="21"/>
      <c r="T319" s="45"/>
      <c r="AA319" s="46"/>
      <c r="AT319" s="7" t="s">
        <v>126</v>
      </c>
      <c r="AU319" s="7" t="s">
        <v>73</v>
      </c>
    </row>
    <row r="320" spans="2:27" s="7" customFormat="1" ht="16.5" customHeight="1">
      <c r="B320" s="21"/>
      <c r="F320" s="166" t="s">
        <v>774</v>
      </c>
      <c r="G320" s="150"/>
      <c r="H320" s="150"/>
      <c r="I320" s="150"/>
      <c r="J320" s="150"/>
      <c r="K320" s="150"/>
      <c r="L320" s="150"/>
      <c r="M320" s="150"/>
      <c r="N320" s="150"/>
      <c r="O320" s="150"/>
      <c r="P320" s="150"/>
      <c r="Q320" s="150"/>
      <c r="R320" s="150"/>
      <c r="S320" s="21"/>
      <c r="T320" s="45"/>
      <c r="AA320" s="46"/>
    </row>
    <row r="321" spans="2:51" s="7" customFormat="1" ht="15.75" customHeight="1">
      <c r="B321" s="113"/>
      <c r="E321" s="114"/>
      <c r="F321" s="174" t="s">
        <v>322</v>
      </c>
      <c r="G321" s="175"/>
      <c r="H321" s="175"/>
      <c r="I321" s="175"/>
      <c r="K321" s="115">
        <v>8.24</v>
      </c>
      <c r="S321" s="113"/>
      <c r="T321" s="116"/>
      <c r="AA321" s="117"/>
      <c r="AT321" s="114" t="s">
        <v>130</v>
      </c>
      <c r="AU321" s="114" t="s">
        <v>73</v>
      </c>
      <c r="AV321" s="114" t="s">
        <v>73</v>
      </c>
      <c r="AW321" s="114" t="s">
        <v>82</v>
      </c>
      <c r="AX321" s="114" t="s">
        <v>65</v>
      </c>
      <c r="AY321" s="114" t="s">
        <v>119</v>
      </c>
    </row>
    <row r="322" spans="2:51" s="7" customFormat="1" ht="15.75" customHeight="1">
      <c r="B322" s="118"/>
      <c r="E322" s="119"/>
      <c r="F322" s="187" t="s">
        <v>132</v>
      </c>
      <c r="G322" s="188"/>
      <c r="H322" s="188"/>
      <c r="I322" s="188"/>
      <c r="K322" s="120">
        <v>8.24</v>
      </c>
      <c r="S322" s="118"/>
      <c r="T322" s="121"/>
      <c r="AA322" s="122"/>
      <c r="AT322" s="119" t="s">
        <v>130</v>
      </c>
      <c r="AU322" s="119" t="s">
        <v>73</v>
      </c>
      <c r="AV322" s="119" t="s">
        <v>124</v>
      </c>
      <c r="AW322" s="119" t="s">
        <v>82</v>
      </c>
      <c r="AX322" s="119" t="s">
        <v>18</v>
      </c>
      <c r="AY322" s="119" t="s">
        <v>119</v>
      </c>
    </row>
    <row r="323" spans="2:65" s="7" customFormat="1" ht="27" customHeight="1">
      <c r="B323" s="21"/>
      <c r="C323" s="99" t="s">
        <v>323</v>
      </c>
      <c r="D323" s="99" t="s">
        <v>120</v>
      </c>
      <c r="E323" s="100" t="s">
        <v>324</v>
      </c>
      <c r="F323" s="168" t="s">
        <v>325</v>
      </c>
      <c r="G323" s="169"/>
      <c r="H323" s="169"/>
      <c r="I323" s="169"/>
      <c r="J323" s="102" t="s">
        <v>286</v>
      </c>
      <c r="K323" s="103">
        <v>6.18</v>
      </c>
      <c r="L323" s="172"/>
      <c r="M323" s="169"/>
      <c r="N323" s="173">
        <f>ROUND($L$323*$K$323,2)</f>
        <v>0</v>
      </c>
      <c r="O323" s="169"/>
      <c r="P323" s="169"/>
      <c r="Q323" s="169"/>
      <c r="R323" s="101"/>
      <c r="S323" s="21"/>
      <c r="T323" s="104"/>
      <c r="U323" s="105" t="s">
        <v>35</v>
      </c>
      <c r="X323" s="106">
        <v>0</v>
      </c>
      <c r="Y323" s="106">
        <f>$X$323*$K$323</f>
        <v>0</v>
      </c>
      <c r="Z323" s="106">
        <v>0</v>
      </c>
      <c r="AA323" s="107">
        <f>$Z$323*$K$323</f>
        <v>0</v>
      </c>
      <c r="AR323" s="68" t="s">
        <v>124</v>
      </c>
      <c r="AT323" s="68" t="s">
        <v>120</v>
      </c>
      <c r="AU323" s="68" t="s">
        <v>73</v>
      </c>
      <c r="AY323" s="7" t="s">
        <v>119</v>
      </c>
      <c r="BE323" s="108">
        <f>IF($U$323="základní",$N$323,0)</f>
        <v>0</v>
      </c>
      <c r="BF323" s="108">
        <f>IF($U$323="snížená",$N$323,0)</f>
        <v>0</v>
      </c>
      <c r="BG323" s="108">
        <f>IF($U$323="zákl. přenesená",$N$323,0)</f>
        <v>0</v>
      </c>
      <c r="BH323" s="108">
        <f>IF($U$323="sníž. přenesená",$N$323,0)</f>
        <v>0</v>
      </c>
      <c r="BI323" s="108">
        <f>IF($U$323="nulová",$N$323,0)</f>
        <v>0</v>
      </c>
      <c r="BJ323" s="68" t="s">
        <v>18</v>
      </c>
      <c r="BK323" s="108">
        <f>ROUND($L$323*$K$323,2)</f>
        <v>0</v>
      </c>
      <c r="BL323" s="68" t="s">
        <v>124</v>
      </c>
      <c r="BM323" s="68" t="s">
        <v>323</v>
      </c>
    </row>
    <row r="324" spans="2:47" s="7" customFormat="1" ht="16.5" customHeight="1">
      <c r="B324" s="21"/>
      <c r="F324" s="166" t="s">
        <v>325</v>
      </c>
      <c r="G324" s="150"/>
      <c r="H324" s="150"/>
      <c r="I324" s="150"/>
      <c r="J324" s="150"/>
      <c r="K324" s="150"/>
      <c r="L324" s="150"/>
      <c r="M324" s="150"/>
      <c r="N324" s="150"/>
      <c r="O324" s="150"/>
      <c r="P324" s="150"/>
      <c r="Q324" s="150"/>
      <c r="R324" s="150"/>
      <c r="S324" s="21"/>
      <c r="T324" s="45"/>
      <c r="AA324" s="46"/>
      <c r="AT324" s="7" t="s">
        <v>126</v>
      </c>
      <c r="AU324" s="7" t="s">
        <v>73</v>
      </c>
    </row>
    <row r="325" spans="2:27" s="7" customFormat="1" ht="16.5" customHeight="1">
      <c r="B325" s="21"/>
      <c r="F325" s="166" t="s">
        <v>774</v>
      </c>
      <c r="G325" s="150"/>
      <c r="H325" s="150"/>
      <c r="I325" s="150"/>
      <c r="J325" s="150"/>
      <c r="K325" s="150"/>
      <c r="L325" s="150"/>
      <c r="M325" s="150"/>
      <c r="N325" s="150"/>
      <c r="O325" s="150"/>
      <c r="P325" s="150"/>
      <c r="Q325" s="150"/>
      <c r="R325" s="150"/>
      <c r="S325" s="21"/>
      <c r="T325" s="45"/>
      <c r="AA325" s="46"/>
    </row>
    <row r="326" spans="2:51" s="7" customFormat="1" ht="15.75" customHeight="1">
      <c r="B326" s="113"/>
      <c r="E326" s="114"/>
      <c r="F326" s="174" t="s">
        <v>326</v>
      </c>
      <c r="G326" s="175"/>
      <c r="H326" s="175"/>
      <c r="I326" s="175"/>
      <c r="K326" s="115">
        <v>6.18</v>
      </c>
      <c r="S326" s="113"/>
      <c r="T326" s="116"/>
      <c r="AA326" s="117"/>
      <c r="AT326" s="114" t="s">
        <v>130</v>
      </c>
      <c r="AU326" s="114" t="s">
        <v>73</v>
      </c>
      <c r="AV326" s="114" t="s">
        <v>73</v>
      </c>
      <c r="AW326" s="114" t="s">
        <v>82</v>
      </c>
      <c r="AX326" s="114" t="s">
        <v>65</v>
      </c>
      <c r="AY326" s="114" t="s">
        <v>119</v>
      </c>
    </row>
    <row r="327" spans="2:51" s="7" customFormat="1" ht="15.75" customHeight="1">
      <c r="B327" s="118"/>
      <c r="E327" s="119"/>
      <c r="F327" s="187" t="s">
        <v>132</v>
      </c>
      <c r="G327" s="188"/>
      <c r="H327" s="188"/>
      <c r="I327" s="188"/>
      <c r="K327" s="120">
        <v>6.18</v>
      </c>
      <c r="S327" s="118"/>
      <c r="T327" s="121"/>
      <c r="AA327" s="122"/>
      <c r="AT327" s="119" t="s">
        <v>130</v>
      </c>
      <c r="AU327" s="119" t="s">
        <v>73</v>
      </c>
      <c r="AV327" s="119" t="s">
        <v>124</v>
      </c>
      <c r="AW327" s="119" t="s">
        <v>82</v>
      </c>
      <c r="AX327" s="119" t="s">
        <v>18</v>
      </c>
      <c r="AY327" s="119" t="s">
        <v>119</v>
      </c>
    </row>
    <row r="328" spans="2:65" s="7" customFormat="1" ht="27" customHeight="1">
      <c r="B328" s="21"/>
      <c r="C328" s="99" t="s">
        <v>327</v>
      </c>
      <c r="D328" s="99" t="s">
        <v>120</v>
      </c>
      <c r="E328" s="100" t="s">
        <v>328</v>
      </c>
      <c r="F328" s="168" t="s">
        <v>329</v>
      </c>
      <c r="G328" s="169"/>
      <c r="H328" s="169"/>
      <c r="I328" s="169"/>
      <c r="J328" s="102" t="s">
        <v>286</v>
      </c>
      <c r="K328" s="103">
        <v>12.669</v>
      </c>
      <c r="L328" s="172"/>
      <c r="M328" s="169"/>
      <c r="N328" s="173">
        <f>ROUND($L$328*$K$328,2)</f>
        <v>0</v>
      </c>
      <c r="O328" s="169"/>
      <c r="P328" s="169"/>
      <c r="Q328" s="169"/>
      <c r="R328" s="101"/>
      <c r="S328" s="21"/>
      <c r="T328" s="104"/>
      <c r="U328" s="105" t="s">
        <v>35</v>
      </c>
      <c r="X328" s="106">
        <v>0</v>
      </c>
      <c r="Y328" s="106">
        <f>$X$328*$K$328</f>
        <v>0</v>
      </c>
      <c r="Z328" s="106">
        <v>0</v>
      </c>
      <c r="AA328" s="107">
        <f>$Z$328*$K$328</f>
        <v>0</v>
      </c>
      <c r="AR328" s="68" t="s">
        <v>124</v>
      </c>
      <c r="AT328" s="68" t="s">
        <v>120</v>
      </c>
      <c r="AU328" s="68" t="s">
        <v>73</v>
      </c>
      <c r="AY328" s="7" t="s">
        <v>119</v>
      </c>
      <c r="BE328" s="108">
        <f>IF($U$328="základní",$N$328,0)</f>
        <v>0</v>
      </c>
      <c r="BF328" s="108">
        <f>IF($U$328="snížená",$N$328,0)</f>
        <v>0</v>
      </c>
      <c r="BG328" s="108">
        <f>IF($U$328="zákl. přenesená",$N$328,0)</f>
        <v>0</v>
      </c>
      <c r="BH328" s="108">
        <f>IF($U$328="sníž. přenesená",$N$328,0)</f>
        <v>0</v>
      </c>
      <c r="BI328" s="108">
        <f>IF($U$328="nulová",$N$328,0)</f>
        <v>0</v>
      </c>
      <c r="BJ328" s="68" t="s">
        <v>18</v>
      </c>
      <c r="BK328" s="108">
        <f>ROUND($L$328*$K$328,2)</f>
        <v>0</v>
      </c>
      <c r="BL328" s="68" t="s">
        <v>124</v>
      </c>
      <c r="BM328" s="68" t="s">
        <v>327</v>
      </c>
    </row>
    <row r="329" spans="2:47" s="7" customFormat="1" ht="16.5" customHeight="1">
      <c r="B329" s="21"/>
      <c r="F329" s="166" t="s">
        <v>329</v>
      </c>
      <c r="G329" s="150"/>
      <c r="H329" s="150"/>
      <c r="I329" s="150"/>
      <c r="J329" s="150"/>
      <c r="K329" s="150"/>
      <c r="L329" s="150"/>
      <c r="M329" s="150"/>
      <c r="N329" s="150"/>
      <c r="O329" s="150"/>
      <c r="P329" s="150"/>
      <c r="Q329" s="150"/>
      <c r="R329" s="150"/>
      <c r="S329" s="21"/>
      <c r="T329" s="45"/>
      <c r="AA329" s="46"/>
      <c r="AT329" s="7" t="s">
        <v>126</v>
      </c>
      <c r="AU329" s="7" t="s">
        <v>73</v>
      </c>
    </row>
    <row r="330" spans="2:27" s="7" customFormat="1" ht="16.5" customHeight="1">
      <c r="B330" s="21"/>
      <c r="F330" s="166" t="s">
        <v>774</v>
      </c>
      <c r="G330" s="150"/>
      <c r="H330" s="150"/>
      <c r="I330" s="150"/>
      <c r="J330" s="150"/>
      <c r="K330" s="150"/>
      <c r="L330" s="150"/>
      <c r="M330" s="150"/>
      <c r="N330" s="150"/>
      <c r="O330" s="150"/>
      <c r="P330" s="150"/>
      <c r="Q330" s="150"/>
      <c r="R330" s="150"/>
      <c r="S330" s="21"/>
      <c r="T330" s="45"/>
      <c r="AA330" s="46"/>
    </row>
    <row r="331" spans="2:51" s="7" customFormat="1" ht="15.75" customHeight="1">
      <c r="B331" s="113"/>
      <c r="E331" s="114"/>
      <c r="F331" s="174" t="s">
        <v>330</v>
      </c>
      <c r="G331" s="175"/>
      <c r="H331" s="175"/>
      <c r="I331" s="175"/>
      <c r="K331" s="115">
        <v>12.669</v>
      </c>
      <c r="S331" s="113"/>
      <c r="T331" s="116"/>
      <c r="AA331" s="117"/>
      <c r="AT331" s="114" t="s">
        <v>130</v>
      </c>
      <c r="AU331" s="114" t="s">
        <v>73</v>
      </c>
      <c r="AV331" s="114" t="s">
        <v>73</v>
      </c>
      <c r="AW331" s="114" t="s">
        <v>82</v>
      </c>
      <c r="AX331" s="114" t="s">
        <v>65</v>
      </c>
      <c r="AY331" s="114" t="s">
        <v>119</v>
      </c>
    </row>
    <row r="332" spans="2:51" s="7" customFormat="1" ht="15.75" customHeight="1">
      <c r="B332" s="118"/>
      <c r="E332" s="119"/>
      <c r="F332" s="187" t="s">
        <v>132</v>
      </c>
      <c r="G332" s="188"/>
      <c r="H332" s="188"/>
      <c r="I332" s="188"/>
      <c r="K332" s="120">
        <v>12.669</v>
      </c>
      <c r="S332" s="118"/>
      <c r="T332" s="121"/>
      <c r="AA332" s="122"/>
      <c r="AT332" s="119" t="s">
        <v>130</v>
      </c>
      <c r="AU332" s="119" t="s">
        <v>73</v>
      </c>
      <c r="AV332" s="119" t="s">
        <v>124</v>
      </c>
      <c r="AW332" s="119" t="s">
        <v>82</v>
      </c>
      <c r="AX332" s="119" t="s">
        <v>18</v>
      </c>
      <c r="AY332" s="119" t="s">
        <v>119</v>
      </c>
    </row>
    <row r="333" spans="2:65" s="7" customFormat="1" ht="27" customHeight="1">
      <c r="B333" s="21"/>
      <c r="C333" s="99" t="s">
        <v>331</v>
      </c>
      <c r="D333" s="99" t="s">
        <v>120</v>
      </c>
      <c r="E333" s="100" t="s">
        <v>332</v>
      </c>
      <c r="F333" s="168" t="s">
        <v>333</v>
      </c>
      <c r="G333" s="169"/>
      <c r="H333" s="169"/>
      <c r="I333" s="169"/>
      <c r="J333" s="102" t="s">
        <v>279</v>
      </c>
      <c r="K333" s="103">
        <v>341</v>
      </c>
      <c r="L333" s="172"/>
      <c r="M333" s="169"/>
      <c r="N333" s="173">
        <f>ROUND($L$333*$K$333,2)</f>
        <v>0</v>
      </c>
      <c r="O333" s="169"/>
      <c r="P333" s="169"/>
      <c r="Q333" s="169"/>
      <c r="R333" s="101"/>
      <c r="S333" s="21"/>
      <c r="T333" s="104"/>
      <c r="U333" s="105" t="s">
        <v>35</v>
      </c>
      <c r="X333" s="106">
        <v>0</v>
      </c>
      <c r="Y333" s="106">
        <f>$X$333*$K$333</f>
        <v>0</v>
      </c>
      <c r="Z333" s="106">
        <v>0</v>
      </c>
      <c r="AA333" s="107">
        <f>$Z$333*$K$333</f>
        <v>0</v>
      </c>
      <c r="AR333" s="68" t="s">
        <v>124</v>
      </c>
      <c r="AT333" s="68" t="s">
        <v>120</v>
      </c>
      <c r="AU333" s="68" t="s">
        <v>73</v>
      </c>
      <c r="AY333" s="7" t="s">
        <v>119</v>
      </c>
      <c r="BE333" s="108">
        <f>IF($U$333="základní",$N$333,0)</f>
        <v>0</v>
      </c>
      <c r="BF333" s="108">
        <f>IF($U$333="snížená",$N$333,0)</f>
        <v>0</v>
      </c>
      <c r="BG333" s="108">
        <f>IF($U$333="zákl. přenesená",$N$333,0)</f>
        <v>0</v>
      </c>
      <c r="BH333" s="108">
        <f>IF($U$333="sníž. přenesená",$N$333,0)</f>
        <v>0</v>
      </c>
      <c r="BI333" s="108">
        <f>IF($U$333="nulová",$N$333,0)</f>
        <v>0</v>
      </c>
      <c r="BJ333" s="68" t="s">
        <v>18</v>
      </c>
      <c r="BK333" s="108">
        <f>ROUND($L$333*$K$333,2)</f>
        <v>0</v>
      </c>
      <c r="BL333" s="68" t="s">
        <v>124</v>
      </c>
      <c r="BM333" s="68" t="s">
        <v>331</v>
      </c>
    </row>
    <row r="334" spans="2:47" s="7" customFormat="1" ht="16.5" customHeight="1">
      <c r="B334" s="21"/>
      <c r="F334" s="166" t="s">
        <v>334</v>
      </c>
      <c r="G334" s="150"/>
      <c r="H334" s="150"/>
      <c r="I334" s="150"/>
      <c r="J334" s="150"/>
      <c r="K334" s="150"/>
      <c r="L334" s="150"/>
      <c r="M334" s="150"/>
      <c r="N334" s="150"/>
      <c r="O334" s="150"/>
      <c r="P334" s="150"/>
      <c r="Q334" s="150"/>
      <c r="R334" s="150"/>
      <c r="S334" s="21"/>
      <c r="T334" s="45"/>
      <c r="AA334" s="46"/>
      <c r="AT334" s="7" t="s">
        <v>126</v>
      </c>
      <c r="AU334" s="7" t="s">
        <v>73</v>
      </c>
    </row>
    <row r="335" spans="2:47" s="7" customFormat="1" ht="74.25" customHeight="1">
      <c r="B335" s="21"/>
      <c r="F335" s="167" t="s">
        <v>335</v>
      </c>
      <c r="G335" s="150"/>
      <c r="H335" s="150"/>
      <c r="I335" s="150"/>
      <c r="J335" s="150"/>
      <c r="K335" s="150"/>
      <c r="L335" s="150"/>
      <c r="M335" s="150"/>
      <c r="N335" s="150"/>
      <c r="O335" s="150"/>
      <c r="P335" s="150"/>
      <c r="Q335" s="150"/>
      <c r="R335" s="150"/>
      <c r="S335" s="21"/>
      <c r="T335" s="45"/>
      <c r="AA335" s="46"/>
      <c r="AT335" s="7" t="s">
        <v>128</v>
      </c>
      <c r="AU335" s="7" t="s">
        <v>73</v>
      </c>
    </row>
    <row r="336" spans="2:51" s="7" customFormat="1" ht="15.75" customHeight="1">
      <c r="B336" s="109"/>
      <c r="E336" s="110"/>
      <c r="F336" s="189" t="s">
        <v>129</v>
      </c>
      <c r="G336" s="190"/>
      <c r="H336" s="190"/>
      <c r="I336" s="190"/>
      <c r="K336" s="110"/>
      <c r="S336" s="109"/>
      <c r="T336" s="111"/>
      <c r="AA336" s="112"/>
      <c r="AT336" s="110" t="s">
        <v>130</v>
      </c>
      <c r="AU336" s="110" t="s">
        <v>73</v>
      </c>
      <c r="AV336" s="110" t="s">
        <v>18</v>
      </c>
      <c r="AW336" s="110" t="s">
        <v>82</v>
      </c>
      <c r="AX336" s="110" t="s">
        <v>65</v>
      </c>
      <c r="AY336" s="110" t="s">
        <v>119</v>
      </c>
    </row>
    <row r="337" spans="2:51" s="7" customFormat="1" ht="15.75" customHeight="1">
      <c r="B337" s="113"/>
      <c r="E337" s="114"/>
      <c r="F337" s="174" t="s">
        <v>336</v>
      </c>
      <c r="G337" s="175"/>
      <c r="H337" s="175"/>
      <c r="I337" s="175"/>
      <c r="K337" s="115">
        <v>341</v>
      </c>
      <c r="S337" s="113"/>
      <c r="T337" s="116"/>
      <c r="AA337" s="117"/>
      <c r="AT337" s="114" t="s">
        <v>130</v>
      </c>
      <c r="AU337" s="114" t="s">
        <v>73</v>
      </c>
      <c r="AV337" s="114" t="s">
        <v>73</v>
      </c>
      <c r="AW337" s="114" t="s">
        <v>82</v>
      </c>
      <c r="AX337" s="114" t="s">
        <v>65</v>
      </c>
      <c r="AY337" s="114" t="s">
        <v>119</v>
      </c>
    </row>
    <row r="338" spans="2:51" s="7" customFormat="1" ht="15.75" customHeight="1">
      <c r="B338" s="118"/>
      <c r="E338" s="119"/>
      <c r="F338" s="187" t="s">
        <v>132</v>
      </c>
      <c r="G338" s="188"/>
      <c r="H338" s="188"/>
      <c r="I338" s="188"/>
      <c r="K338" s="120">
        <v>341</v>
      </c>
      <c r="S338" s="118"/>
      <c r="T338" s="121"/>
      <c r="AA338" s="122"/>
      <c r="AT338" s="119" t="s">
        <v>130</v>
      </c>
      <c r="AU338" s="119" t="s">
        <v>73</v>
      </c>
      <c r="AV338" s="119" t="s">
        <v>124</v>
      </c>
      <c r="AW338" s="119" t="s">
        <v>82</v>
      </c>
      <c r="AX338" s="119" t="s">
        <v>18</v>
      </c>
      <c r="AY338" s="119" t="s">
        <v>119</v>
      </c>
    </row>
    <row r="339" spans="2:65" s="7" customFormat="1" ht="27" customHeight="1">
      <c r="B339" s="21"/>
      <c r="C339" s="99" t="s">
        <v>337</v>
      </c>
      <c r="D339" s="99" t="s">
        <v>120</v>
      </c>
      <c r="E339" s="100" t="s">
        <v>338</v>
      </c>
      <c r="F339" s="168" t="s">
        <v>339</v>
      </c>
      <c r="G339" s="169"/>
      <c r="H339" s="169"/>
      <c r="I339" s="169"/>
      <c r="J339" s="102" t="s">
        <v>286</v>
      </c>
      <c r="K339" s="103">
        <v>344.41</v>
      </c>
      <c r="L339" s="172"/>
      <c r="M339" s="169"/>
      <c r="N339" s="173">
        <f>ROUND($L$339*$K$339,2)</f>
        <v>0</v>
      </c>
      <c r="O339" s="169"/>
      <c r="P339" s="169"/>
      <c r="Q339" s="169"/>
      <c r="R339" s="101"/>
      <c r="S339" s="21"/>
      <c r="T339" s="104"/>
      <c r="U339" s="105" t="s">
        <v>35</v>
      </c>
      <c r="X339" s="106">
        <v>0</v>
      </c>
      <c r="Y339" s="106">
        <f>$X$339*$K$339</f>
        <v>0</v>
      </c>
      <c r="Z339" s="106">
        <v>0</v>
      </c>
      <c r="AA339" s="107">
        <f>$Z$339*$K$339</f>
        <v>0</v>
      </c>
      <c r="AR339" s="68" t="s">
        <v>124</v>
      </c>
      <c r="AT339" s="68" t="s">
        <v>120</v>
      </c>
      <c r="AU339" s="68" t="s">
        <v>73</v>
      </c>
      <c r="AY339" s="7" t="s">
        <v>119</v>
      </c>
      <c r="BE339" s="108">
        <f>IF($U$339="základní",$N$339,0)</f>
        <v>0</v>
      </c>
      <c r="BF339" s="108">
        <f>IF($U$339="snížená",$N$339,0)</f>
        <v>0</v>
      </c>
      <c r="BG339" s="108">
        <f>IF($U$339="zákl. přenesená",$N$339,0)</f>
        <v>0</v>
      </c>
      <c r="BH339" s="108">
        <f>IF($U$339="sníž. přenesená",$N$339,0)</f>
        <v>0</v>
      </c>
      <c r="BI339" s="108">
        <f>IF($U$339="nulová",$N$339,0)</f>
        <v>0</v>
      </c>
      <c r="BJ339" s="68" t="s">
        <v>18</v>
      </c>
      <c r="BK339" s="108">
        <f>ROUND($L$339*$K$339,2)</f>
        <v>0</v>
      </c>
      <c r="BL339" s="68" t="s">
        <v>124</v>
      </c>
      <c r="BM339" s="68" t="s">
        <v>337</v>
      </c>
    </row>
    <row r="340" spans="2:47" s="7" customFormat="1" ht="16.5" customHeight="1">
      <c r="B340" s="21"/>
      <c r="F340" s="166" t="s">
        <v>339</v>
      </c>
      <c r="G340" s="150"/>
      <c r="H340" s="150"/>
      <c r="I340" s="150"/>
      <c r="J340" s="150"/>
      <c r="K340" s="150"/>
      <c r="L340" s="150"/>
      <c r="M340" s="150"/>
      <c r="N340" s="150"/>
      <c r="O340" s="150"/>
      <c r="P340" s="150"/>
      <c r="Q340" s="150"/>
      <c r="R340" s="150"/>
      <c r="S340" s="21"/>
      <c r="T340" s="45"/>
      <c r="AA340" s="46"/>
      <c r="AT340" s="7" t="s">
        <v>126</v>
      </c>
      <c r="AU340" s="7" t="s">
        <v>73</v>
      </c>
    </row>
    <row r="341" spans="2:27" s="7" customFormat="1" ht="16.5" customHeight="1">
      <c r="B341" s="21"/>
      <c r="F341" s="166" t="s">
        <v>774</v>
      </c>
      <c r="G341" s="150"/>
      <c r="H341" s="150"/>
      <c r="I341" s="150"/>
      <c r="J341" s="150"/>
      <c r="K341" s="150"/>
      <c r="L341" s="150"/>
      <c r="M341" s="150"/>
      <c r="N341" s="150"/>
      <c r="O341" s="150"/>
      <c r="P341" s="150"/>
      <c r="Q341" s="150"/>
      <c r="R341" s="150"/>
      <c r="S341" s="21"/>
      <c r="T341" s="45"/>
      <c r="AA341" s="46"/>
    </row>
    <row r="342" spans="2:51" s="7" customFormat="1" ht="15.75" customHeight="1">
      <c r="B342" s="113"/>
      <c r="E342" s="114"/>
      <c r="F342" s="174" t="s">
        <v>340</v>
      </c>
      <c r="G342" s="175"/>
      <c r="H342" s="175"/>
      <c r="I342" s="175"/>
      <c r="K342" s="115">
        <v>344.41</v>
      </c>
      <c r="S342" s="113"/>
      <c r="T342" s="116"/>
      <c r="AA342" s="117"/>
      <c r="AT342" s="114" t="s">
        <v>130</v>
      </c>
      <c r="AU342" s="114" t="s">
        <v>73</v>
      </c>
      <c r="AV342" s="114" t="s">
        <v>73</v>
      </c>
      <c r="AW342" s="114" t="s">
        <v>82</v>
      </c>
      <c r="AX342" s="114" t="s">
        <v>65</v>
      </c>
      <c r="AY342" s="114" t="s">
        <v>119</v>
      </c>
    </row>
    <row r="343" spans="2:51" s="7" customFormat="1" ht="15.75" customHeight="1">
      <c r="B343" s="118"/>
      <c r="E343" s="119"/>
      <c r="F343" s="187" t="s">
        <v>132</v>
      </c>
      <c r="G343" s="188"/>
      <c r="H343" s="188"/>
      <c r="I343" s="188"/>
      <c r="K343" s="120">
        <v>344.41</v>
      </c>
      <c r="S343" s="118"/>
      <c r="T343" s="121"/>
      <c r="AA343" s="122"/>
      <c r="AT343" s="119" t="s">
        <v>130</v>
      </c>
      <c r="AU343" s="119" t="s">
        <v>73</v>
      </c>
      <c r="AV343" s="119" t="s">
        <v>124</v>
      </c>
      <c r="AW343" s="119" t="s">
        <v>82</v>
      </c>
      <c r="AX343" s="119" t="s">
        <v>18</v>
      </c>
      <c r="AY343" s="119" t="s">
        <v>119</v>
      </c>
    </row>
    <row r="344" spans="2:65" s="7" customFormat="1" ht="27" customHeight="1">
      <c r="B344" s="21"/>
      <c r="C344" s="99" t="s">
        <v>341</v>
      </c>
      <c r="D344" s="99" t="s">
        <v>120</v>
      </c>
      <c r="E344" s="100" t="s">
        <v>342</v>
      </c>
      <c r="F344" s="168" t="s">
        <v>343</v>
      </c>
      <c r="G344" s="169"/>
      <c r="H344" s="169"/>
      <c r="I344" s="169"/>
      <c r="J344" s="102" t="s">
        <v>146</v>
      </c>
      <c r="K344" s="103">
        <v>29.098</v>
      </c>
      <c r="L344" s="172"/>
      <c r="M344" s="169"/>
      <c r="N344" s="173">
        <f>ROUND($L$344*$K$344,2)</f>
        <v>0</v>
      </c>
      <c r="O344" s="169"/>
      <c r="P344" s="169"/>
      <c r="Q344" s="169"/>
      <c r="R344" s="101"/>
      <c r="S344" s="21"/>
      <c r="T344" s="104"/>
      <c r="U344" s="105" t="s">
        <v>35</v>
      </c>
      <c r="X344" s="106">
        <v>0</v>
      </c>
      <c r="Y344" s="106">
        <f>$X$344*$K$344</f>
        <v>0</v>
      </c>
      <c r="Z344" s="106">
        <v>0</v>
      </c>
      <c r="AA344" s="107">
        <f>$Z$344*$K$344</f>
        <v>0</v>
      </c>
      <c r="AR344" s="68" t="s">
        <v>124</v>
      </c>
      <c r="AT344" s="68" t="s">
        <v>120</v>
      </c>
      <c r="AU344" s="68" t="s">
        <v>73</v>
      </c>
      <c r="AY344" s="7" t="s">
        <v>119</v>
      </c>
      <c r="BE344" s="108">
        <f>IF($U$344="základní",$N$344,0)</f>
        <v>0</v>
      </c>
      <c r="BF344" s="108">
        <f>IF($U$344="snížená",$N$344,0)</f>
        <v>0</v>
      </c>
      <c r="BG344" s="108">
        <f>IF($U$344="zákl. přenesená",$N$344,0)</f>
        <v>0</v>
      </c>
      <c r="BH344" s="108">
        <f>IF($U$344="sníž. přenesená",$N$344,0)</f>
        <v>0</v>
      </c>
      <c r="BI344" s="108">
        <f>IF($U$344="nulová",$N$344,0)</f>
        <v>0</v>
      </c>
      <c r="BJ344" s="68" t="s">
        <v>18</v>
      </c>
      <c r="BK344" s="108">
        <f>ROUND($L$344*$K$344,2)</f>
        <v>0</v>
      </c>
      <c r="BL344" s="68" t="s">
        <v>124</v>
      </c>
      <c r="BM344" s="68" t="s">
        <v>341</v>
      </c>
    </row>
    <row r="345" spans="2:47" s="7" customFormat="1" ht="16.5" customHeight="1">
      <c r="B345" s="21"/>
      <c r="F345" s="166" t="s">
        <v>344</v>
      </c>
      <c r="G345" s="150"/>
      <c r="H345" s="150"/>
      <c r="I345" s="150"/>
      <c r="J345" s="150"/>
      <c r="K345" s="150"/>
      <c r="L345" s="150"/>
      <c r="M345" s="150"/>
      <c r="N345" s="150"/>
      <c r="O345" s="150"/>
      <c r="P345" s="150"/>
      <c r="Q345" s="150"/>
      <c r="R345" s="150"/>
      <c r="S345" s="21"/>
      <c r="T345" s="45"/>
      <c r="AA345" s="46"/>
      <c r="AT345" s="7" t="s">
        <v>126</v>
      </c>
      <c r="AU345" s="7" t="s">
        <v>73</v>
      </c>
    </row>
    <row r="346" spans="2:51" s="7" customFormat="1" ht="15.75" customHeight="1">
      <c r="B346" s="113"/>
      <c r="E346" s="114"/>
      <c r="F346" s="174" t="s">
        <v>345</v>
      </c>
      <c r="G346" s="175"/>
      <c r="H346" s="175"/>
      <c r="I346" s="175"/>
      <c r="K346" s="115">
        <v>29.098</v>
      </c>
      <c r="S346" s="113"/>
      <c r="T346" s="116"/>
      <c r="AA346" s="117"/>
      <c r="AT346" s="114" t="s">
        <v>130</v>
      </c>
      <c r="AU346" s="114" t="s">
        <v>73</v>
      </c>
      <c r="AV346" s="114" t="s">
        <v>73</v>
      </c>
      <c r="AW346" s="114" t="s">
        <v>82</v>
      </c>
      <c r="AX346" s="114" t="s">
        <v>65</v>
      </c>
      <c r="AY346" s="114" t="s">
        <v>119</v>
      </c>
    </row>
    <row r="347" spans="2:51" s="7" customFormat="1" ht="15.75" customHeight="1">
      <c r="B347" s="118"/>
      <c r="E347" s="119"/>
      <c r="F347" s="187" t="s">
        <v>132</v>
      </c>
      <c r="G347" s="188"/>
      <c r="H347" s="188"/>
      <c r="I347" s="188"/>
      <c r="K347" s="120">
        <v>29.098</v>
      </c>
      <c r="S347" s="118"/>
      <c r="T347" s="121"/>
      <c r="AA347" s="122"/>
      <c r="AT347" s="119" t="s">
        <v>130</v>
      </c>
      <c r="AU347" s="119" t="s">
        <v>73</v>
      </c>
      <c r="AV347" s="119" t="s">
        <v>124</v>
      </c>
      <c r="AW347" s="119" t="s">
        <v>82</v>
      </c>
      <c r="AX347" s="119" t="s">
        <v>18</v>
      </c>
      <c r="AY347" s="119" t="s">
        <v>119</v>
      </c>
    </row>
    <row r="348" spans="2:65" s="7" customFormat="1" ht="27" customHeight="1">
      <c r="B348" s="21"/>
      <c r="C348" s="99" t="s">
        <v>346</v>
      </c>
      <c r="D348" s="99" t="s">
        <v>120</v>
      </c>
      <c r="E348" s="100" t="s">
        <v>347</v>
      </c>
      <c r="F348" s="168" t="s">
        <v>348</v>
      </c>
      <c r="G348" s="169"/>
      <c r="H348" s="169"/>
      <c r="I348" s="169"/>
      <c r="J348" s="102" t="s">
        <v>286</v>
      </c>
      <c r="K348" s="103">
        <v>8</v>
      </c>
      <c r="L348" s="172"/>
      <c r="M348" s="169"/>
      <c r="N348" s="173">
        <f>ROUND($L$348*$K$348,2)</f>
        <v>0</v>
      </c>
      <c r="O348" s="169"/>
      <c r="P348" s="169"/>
      <c r="Q348" s="169"/>
      <c r="R348" s="101"/>
      <c r="S348" s="21"/>
      <c r="T348" s="104"/>
      <c r="U348" s="105" t="s">
        <v>35</v>
      </c>
      <c r="X348" s="106">
        <v>0</v>
      </c>
      <c r="Y348" s="106">
        <f>$X$348*$K$348</f>
        <v>0</v>
      </c>
      <c r="Z348" s="106">
        <v>0</v>
      </c>
      <c r="AA348" s="107">
        <f>$Z$348*$K$348</f>
        <v>0</v>
      </c>
      <c r="AR348" s="68" t="s">
        <v>124</v>
      </c>
      <c r="AT348" s="68" t="s">
        <v>120</v>
      </c>
      <c r="AU348" s="68" t="s">
        <v>73</v>
      </c>
      <c r="AY348" s="7" t="s">
        <v>119</v>
      </c>
      <c r="BE348" s="108">
        <f>IF($U$348="základní",$N$348,0)</f>
        <v>0</v>
      </c>
      <c r="BF348" s="108">
        <f>IF($U$348="snížená",$N$348,0)</f>
        <v>0</v>
      </c>
      <c r="BG348" s="108">
        <f>IF($U$348="zákl. přenesená",$N$348,0)</f>
        <v>0</v>
      </c>
      <c r="BH348" s="108">
        <f>IF($U$348="sníž. přenesená",$N$348,0)</f>
        <v>0</v>
      </c>
      <c r="BI348" s="108">
        <f>IF($U$348="nulová",$N$348,0)</f>
        <v>0</v>
      </c>
      <c r="BJ348" s="68" t="s">
        <v>18</v>
      </c>
      <c r="BK348" s="108">
        <f>ROUND($L$348*$K$348,2)</f>
        <v>0</v>
      </c>
      <c r="BL348" s="68" t="s">
        <v>124</v>
      </c>
      <c r="BM348" s="68" t="s">
        <v>346</v>
      </c>
    </row>
    <row r="349" spans="2:47" s="7" customFormat="1" ht="16.5" customHeight="1">
      <c r="B349" s="21"/>
      <c r="F349" s="166" t="s">
        <v>349</v>
      </c>
      <c r="G349" s="150"/>
      <c r="H349" s="150"/>
      <c r="I349" s="150"/>
      <c r="J349" s="150"/>
      <c r="K349" s="150"/>
      <c r="L349" s="150"/>
      <c r="M349" s="150"/>
      <c r="N349" s="150"/>
      <c r="O349" s="150"/>
      <c r="P349" s="150"/>
      <c r="Q349" s="150"/>
      <c r="R349" s="150"/>
      <c r="S349" s="21"/>
      <c r="T349" s="45"/>
      <c r="AA349" s="46"/>
      <c r="AT349" s="7" t="s">
        <v>126</v>
      </c>
      <c r="AU349" s="7" t="s">
        <v>73</v>
      </c>
    </row>
    <row r="350" spans="2:47" s="7" customFormat="1" ht="168.75" customHeight="1">
      <c r="B350" s="21"/>
      <c r="F350" s="167" t="s">
        <v>350</v>
      </c>
      <c r="G350" s="150"/>
      <c r="H350" s="150"/>
      <c r="I350" s="150"/>
      <c r="J350" s="150"/>
      <c r="K350" s="150"/>
      <c r="L350" s="150"/>
      <c r="M350" s="150"/>
      <c r="N350" s="150"/>
      <c r="O350" s="150"/>
      <c r="P350" s="150"/>
      <c r="Q350" s="150"/>
      <c r="R350" s="150"/>
      <c r="S350" s="21"/>
      <c r="T350" s="45"/>
      <c r="AA350" s="46"/>
      <c r="AT350" s="7" t="s">
        <v>128</v>
      </c>
      <c r="AU350" s="7" t="s">
        <v>73</v>
      </c>
    </row>
    <row r="351" spans="2:65" s="7" customFormat="1" ht="15.75" customHeight="1">
      <c r="B351" s="21"/>
      <c r="C351" s="99" t="s">
        <v>351</v>
      </c>
      <c r="D351" s="99" t="s">
        <v>120</v>
      </c>
      <c r="E351" s="100" t="s">
        <v>352</v>
      </c>
      <c r="F351" s="168" t="s">
        <v>353</v>
      </c>
      <c r="G351" s="169"/>
      <c r="H351" s="169"/>
      <c r="I351" s="169"/>
      <c r="J351" s="102" t="s">
        <v>286</v>
      </c>
      <c r="K351" s="103">
        <v>2</v>
      </c>
      <c r="L351" s="172"/>
      <c r="M351" s="169"/>
      <c r="N351" s="173">
        <f>ROUND($L$351*$K$351,2)</f>
        <v>0</v>
      </c>
      <c r="O351" s="169"/>
      <c r="P351" s="169"/>
      <c r="Q351" s="169"/>
      <c r="R351" s="101"/>
      <c r="S351" s="21"/>
      <c r="T351" s="104"/>
      <c r="U351" s="105" t="s">
        <v>35</v>
      </c>
      <c r="X351" s="106">
        <v>0</v>
      </c>
      <c r="Y351" s="106">
        <f>$X$351*$K$351</f>
        <v>0</v>
      </c>
      <c r="Z351" s="106">
        <v>0</v>
      </c>
      <c r="AA351" s="107">
        <f>$Z$351*$K$351</f>
        <v>0</v>
      </c>
      <c r="AR351" s="68" t="s">
        <v>124</v>
      </c>
      <c r="AT351" s="68" t="s">
        <v>120</v>
      </c>
      <c r="AU351" s="68" t="s">
        <v>73</v>
      </c>
      <c r="AY351" s="7" t="s">
        <v>119</v>
      </c>
      <c r="BE351" s="108">
        <f>IF($U$351="základní",$N$351,0)</f>
        <v>0</v>
      </c>
      <c r="BF351" s="108">
        <f>IF($U$351="snížená",$N$351,0)</f>
        <v>0</v>
      </c>
      <c r="BG351" s="108">
        <f>IF($U$351="zákl. přenesená",$N$351,0)</f>
        <v>0</v>
      </c>
      <c r="BH351" s="108">
        <f>IF($U$351="sníž. přenesená",$N$351,0)</f>
        <v>0</v>
      </c>
      <c r="BI351" s="108">
        <f>IF($U$351="nulová",$N$351,0)</f>
        <v>0</v>
      </c>
      <c r="BJ351" s="68" t="s">
        <v>18</v>
      </c>
      <c r="BK351" s="108">
        <f>ROUND($L$351*$K$351,2)</f>
        <v>0</v>
      </c>
      <c r="BL351" s="68" t="s">
        <v>124</v>
      </c>
      <c r="BM351" s="68" t="s">
        <v>351</v>
      </c>
    </row>
    <row r="352" spans="2:47" s="7" customFormat="1" ht="16.5" customHeight="1">
      <c r="B352" s="21"/>
      <c r="F352" s="166" t="s">
        <v>353</v>
      </c>
      <c r="G352" s="150"/>
      <c r="H352" s="150"/>
      <c r="I352" s="150"/>
      <c r="J352" s="150"/>
      <c r="K352" s="150"/>
      <c r="L352" s="150"/>
      <c r="M352" s="150"/>
      <c r="N352" s="150"/>
      <c r="O352" s="150"/>
      <c r="P352" s="150"/>
      <c r="Q352" s="150"/>
      <c r="R352" s="150"/>
      <c r="S352" s="21"/>
      <c r="T352" s="45"/>
      <c r="AA352" s="46"/>
      <c r="AT352" s="7" t="s">
        <v>126</v>
      </c>
      <c r="AU352" s="7" t="s">
        <v>73</v>
      </c>
    </row>
    <row r="353" spans="2:27" s="7" customFormat="1" ht="16.5" customHeight="1">
      <c r="B353" s="21"/>
      <c r="F353" s="166" t="s">
        <v>776</v>
      </c>
      <c r="G353" s="150"/>
      <c r="H353" s="150"/>
      <c r="I353" s="150"/>
      <c r="J353" s="150"/>
      <c r="K353" s="150"/>
      <c r="L353" s="150"/>
      <c r="M353" s="150"/>
      <c r="N353" s="150"/>
      <c r="O353" s="150"/>
      <c r="P353" s="150"/>
      <c r="Q353" s="150"/>
      <c r="R353" s="150"/>
      <c r="S353" s="21"/>
      <c r="T353" s="45"/>
      <c r="AA353" s="46"/>
    </row>
    <row r="354" spans="2:65" s="7" customFormat="1" ht="27" customHeight="1">
      <c r="B354" s="21"/>
      <c r="C354" s="99" t="s">
        <v>354</v>
      </c>
      <c r="D354" s="99" t="s">
        <v>120</v>
      </c>
      <c r="E354" s="100" t="s">
        <v>355</v>
      </c>
      <c r="F354" s="168" t="s">
        <v>356</v>
      </c>
      <c r="G354" s="169"/>
      <c r="H354" s="169"/>
      <c r="I354" s="169"/>
      <c r="J354" s="102" t="s">
        <v>286</v>
      </c>
      <c r="K354" s="103">
        <v>8</v>
      </c>
      <c r="L354" s="172"/>
      <c r="M354" s="169"/>
      <c r="N354" s="173">
        <f>ROUND($L$354*$K$354,2)</f>
        <v>0</v>
      </c>
      <c r="O354" s="169"/>
      <c r="P354" s="169"/>
      <c r="Q354" s="169"/>
      <c r="R354" s="101"/>
      <c r="S354" s="21"/>
      <c r="T354" s="104"/>
      <c r="U354" s="105" t="s">
        <v>35</v>
      </c>
      <c r="X354" s="106">
        <v>0</v>
      </c>
      <c r="Y354" s="106">
        <f>$X$354*$K$354</f>
        <v>0</v>
      </c>
      <c r="Z354" s="106">
        <v>0</v>
      </c>
      <c r="AA354" s="107">
        <f>$Z$354*$K$354</f>
        <v>0</v>
      </c>
      <c r="AR354" s="68" t="s">
        <v>124</v>
      </c>
      <c r="AT354" s="68" t="s">
        <v>120</v>
      </c>
      <c r="AU354" s="68" t="s">
        <v>73</v>
      </c>
      <c r="AY354" s="7" t="s">
        <v>119</v>
      </c>
      <c r="BE354" s="108">
        <f>IF($U$354="základní",$N$354,0)</f>
        <v>0</v>
      </c>
      <c r="BF354" s="108">
        <f>IF($U$354="snížená",$N$354,0)</f>
        <v>0</v>
      </c>
      <c r="BG354" s="108">
        <f>IF($U$354="zákl. přenesená",$N$354,0)</f>
        <v>0</v>
      </c>
      <c r="BH354" s="108">
        <f>IF($U$354="sníž. přenesená",$N$354,0)</f>
        <v>0</v>
      </c>
      <c r="BI354" s="108">
        <f>IF($U$354="nulová",$N$354,0)</f>
        <v>0</v>
      </c>
      <c r="BJ354" s="68" t="s">
        <v>18</v>
      </c>
      <c r="BK354" s="108">
        <f>ROUND($L$354*$K$354,2)</f>
        <v>0</v>
      </c>
      <c r="BL354" s="68" t="s">
        <v>124</v>
      </c>
      <c r="BM354" s="68" t="s">
        <v>354</v>
      </c>
    </row>
    <row r="355" spans="2:47" s="7" customFormat="1" ht="16.5" customHeight="1">
      <c r="B355" s="21"/>
      <c r="F355" s="166" t="s">
        <v>357</v>
      </c>
      <c r="G355" s="150"/>
      <c r="H355" s="150"/>
      <c r="I355" s="150"/>
      <c r="J355" s="150"/>
      <c r="K355" s="150"/>
      <c r="L355" s="150"/>
      <c r="M355" s="150"/>
      <c r="N355" s="150"/>
      <c r="O355" s="150"/>
      <c r="P355" s="150"/>
      <c r="Q355" s="150"/>
      <c r="R355" s="150"/>
      <c r="S355" s="21"/>
      <c r="T355" s="45"/>
      <c r="AA355" s="46"/>
      <c r="AT355" s="7" t="s">
        <v>126</v>
      </c>
      <c r="AU355" s="7" t="s">
        <v>73</v>
      </c>
    </row>
    <row r="356" spans="2:47" s="7" customFormat="1" ht="121.5" customHeight="1">
      <c r="B356" s="21"/>
      <c r="F356" s="167" t="s">
        <v>358</v>
      </c>
      <c r="G356" s="150"/>
      <c r="H356" s="150"/>
      <c r="I356" s="150"/>
      <c r="J356" s="150"/>
      <c r="K356" s="150"/>
      <c r="L356" s="150"/>
      <c r="M356" s="150"/>
      <c r="N356" s="150"/>
      <c r="O356" s="150"/>
      <c r="P356" s="150"/>
      <c r="Q356" s="150"/>
      <c r="R356" s="150"/>
      <c r="S356" s="21"/>
      <c r="T356" s="45"/>
      <c r="AA356" s="46"/>
      <c r="AT356" s="7" t="s">
        <v>128</v>
      </c>
      <c r="AU356" s="7" t="s">
        <v>73</v>
      </c>
    </row>
    <row r="357" spans="2:65" s="7" customFormat="1" ht="15.75" customHeight="1">
      <c r="B357" s="21"/>
      <c r="C357" s="99" t="s">
        <v>359</v>
      </c>
      <c r="D357" s="99" t="s">
        <v>120</v>
      </c>
      <c r="E357" s="100" t="s">
        <v>360</v>
      </c>
      <c r="F357" s="168" t="s">
        <v>361</v>
      </c>
      <c r="G357" s="169"/>
      <c r="H357" s="169"/>
      <c r="I357" s="169"/>
      <c r="J357" s="102" t="s">
        <v>286</v>
      </c>
      <c r="K357" s="103">
        <v>2</v>
      </c>
      <c r="L357" s="172"/>
      <c r="M357" s="169"/>
      <c r="N357" s="173">
        <f>ROUND($L$357*$K$357,2)</f>
        <v>0</v>
      </c>
      <c r="O357" s="169"/>
      <c r="P357" s="169"/>
      <c r="Q357" s="169"/>
      <c r="R357" s="101"/>
      <c r="S357" s="21"/>
      <c r="T357" s="104"/>
      <c r="U357" s="105" t="s">
        <v>35</v>
      </c>
      <c r="X357" s="106">
        <v>0</v>
      </c>
      <c r="Y357" s="106">
        <f>$X$357*$K$357</f>
        <v>0</v>
      </c>
      <c r="Z357" s="106">
        <v>0</v>
      </c>
      <c r="AA357" s="107">
        <f>$Z$357*$K$357</f>
        <v>0</v>
      </c>
      <c r="AR357" s="68" t="s">
        <v>124</v>
      </c>
      <c r="AT357" s="68" t="s">
        <v>120</v>
      </c>
      <c r="AU357" s="68" t="s">
        <v>73</v>
      </c>
      <c r="AY357" s="7" t="s">
        <v>119</v>
      </c>
      <c r="BE357" s="108">
        <f>IF($U$357="základní",$N$357,0)</f>
        <v>0</v>
      </c>
      <c r="BF357" s="108">
        <f>IF($U$357="snížená",$N$357,0)</f>
        <v>0</v>
      </c>
      <c r="BG357" s="108">
        <f>IF($U$357="zákl. přenesená",$N$357,0)</f>
        <v>0</v>
      </c>
      <c r="BH357" s="108">
        <f>IF($U$357="sníž. přenesená",$N$357,0)</f>
        <v>0</v>
      </c>
      <c r="BI357" s="108">
        <f>IF($U$357="nulová",$N$357,0)</f>
        <v>0</v>
      </c>
      <c r="BJ357" s="68" t="s">
        <v>18</v>
      </c>
      <c r="BK357" s="108">
        <f>ROUND($L$357*$K$357,2)</f>
        <v>0</v>
      </c>
      <c r="BL357" s="68" t="s">
        <v>124</v>
      </c>
      <c r="BM357" s="68" t="s">
        <v>359</v>
      </c>
    </row>
    <row r="358" spans="2:47" s="7" customFormat="1" ht="16.5" customHeight="1">
      <c r="B358" s="21"/>
      <c r="F358" s="166" t="s">
        <v>361</v>
      </c>
      <c r="G358" s="150"/>
      <c r="H358" s="150"/>
      <c r="I358" s="150"/>
      <c r="J358" s="150"/>
      <c r="K358" s="150"/>
      <c r="L358" s="150"/>
      <c r="M358" s="150"/>
      <c r="N358" s="150"/>
      <c r="O358" s="150"/>
      <c r="P358" s="150"/>
      <c r="Q358" s="150"/>
      <c r="R358" s="150"/>
      <c r="S358" s="21"/>
      <c r="T358" s="45"/>
      <c r="AA358" s="46"/>
      <c r="AT358" s="7" t="s">
        <v>126</v>
      </c>
      <c r="AU358" s="7" t="s">
        <v>73</v>
      </c>
    </row>
    <row r="359" spans="2:27" s="7" customFormat="1" ht="16.5" customHeight="1">
      <c r="B359" s="21"/>
      <c r="F359" s="166" t="s">
        <v>774</v>
      </c>
      <c r="G359" s="150"/>
      <c r="H359" s="150"/>
      <c r="I359" s="150"/>
      <c r="J359" s="150"/>
      <c r="K359" s="150"/>
      <c r="L359" s="150"/>
      <c r="M359" s="150"/>
      <c r="N359" s="150"/>
      <c r="O359" s="150"/>
      <c r="P359" s="150"/>
      <c r="Q359" s="150"/>
      <c r="R359" s="150"/>
      <c r="S359" s="21"/>
      <c r="T359" s="45"/>
      <c r="AA359" s="46"/>
    </row>
    <row r="360" spans="2:65" s="7" customFormat="1" ht="15.75" customHeight="1">
      <c r="B360" s="21"/>
      <c r="C360" s="99" t="s">
        <v>362</v>
      </c>
      <c r="D360" s="99" t="s">
        <v>120</v>
      </c>
      <c r="E360" s="100" t="s">
        <v>363</v>
      </c>
      <c r="F360" s="168" t="s">
        <v>364</v>
      </c>
      <c r="G360" s="169"/>
      <c r="H360" s="169"/>
      <c r="I360" s="169"/>
      <c r="J360" s="102" t="s">
        <v>286</v>
      </c>
      <c r="K360" s="103">
        <v>2</v>
      </c>
      <c r="L360" s="172"/>
      <c r="M360" s="169"/>
      <c r="N360" s="173">
        <f>ROUND($L$360*$K$360,2)</f>
        <v>0</v>
      </c>
      <c r="O360" s="169"/>
      <c r="P360" s="169"/>
      <c r="Q360" s="169"/>
      <c r="R360" s="101"/>
      <c r="S360" s="21"/>
      <c r="T360" s="104"/>
      <c r="U360" s="105" t="s">
        <v>35</v>
      </c>
      <c r="X360" s="106">
        <v>0</v>
      </c>
      <c r="Y360" s="106">
        <f>$X$360*$K$360</f>
        <v>0</v>
      </c>
      <c r="Z360" s="106">
        <v>0</v>
      </c>
      <c r="AA360" s="107">
        <f>$Z$360*$K$360</f>
        <v>0</v>
      </c>
      <c r="AR360" s="68" t="s">
        <v>124</v>
      </c>
      <c r="AT360" s="68" t="s">
        <v>120</v>
      </c>
      <c r="AU360" s="68" t="s">
        <v>73</v>
      </c>
      <c r="AY360" s="7" t="s">
        <v>119</v>
      </c>
      <c r="BE360" s="108">
        <f>IF($U$360="základní",$N$360,0)</f>
        <v>0</v>
      </c>
      <c r="BF360" s="108">
        <f>IF($U$360="snížená",$N$360,0)</f>
        <v>0</v>
      </c>
      <c r="BG360" s="108">
        <f>IF($U$360="zákl. přenesená",$N$360,0)</f>
        <v>0</v>
      </c>
      <c r="BH360" s="108">
        <f>IF($U$360="sníž. přenesená",$N$360,0)</f>
        <v>0</v>
      </c>
      <c r="BI360" s="108">
        <f>IF($U$360="nulová",$N$360,0)</f>
        <v>0</v>
      </c>
      <c r="BJ360" s="68" t="s">
        <v>18</v>
      </c>
      <c r="BK360" s="108">
        <f>ROUND($L$360*$K$360,2)</f>
        <v>0</v>
      </c>
      <c r="BL360" s="68" t="s">
        <v>124</v>
      </c>
      <c r="BM360" s="68" t="s">
        <v>362</v>
      </c>
    </row>
    <row r="361" spans="2:47" s="7" customFormat="1" ht="16.5" customHeight="1">
      <c r="B361" s="21"/>
      <c r="F361" s="166" t="s">
        <v>364</v>
      </c>
      <c r="G361" s="150"/>
      <c r="H361" s="150"/>
      <c r="I361" s="150"/>
      <c r="J361" s="150"/>
      <c r="K361" s="150"/>
      <c r="L361" s="150"/>
      <c r="M361" s="150"/>
      <c r="N361" s="150"/>
      <c r="O361" s="150"/>
      <c r="P361" s="150"/>
      <c r="Q361" s="150"/>
      <c r="R361" s="150"/>
      <c r="S361" s="21"/>
      <c r="T361" s="45"/>
      <c r="AA361" s="46"/>
      <c r="AT361" s="7" t="s">
        <v>126</v>
      </c>
      <c r="AU361" s="7" t="s">
        <v>73</v>
      </c>
    </row>
    <row r="362" spans="2:27" s="7" customFormat="1" ht="16.5" customHeight="1">
      <c r="B362" s="21"/>
      <c r="F362" s="166" t="s">
        <v>774</v>
      </c>
      <c r="G362" s="150"/>
      <c r="H362" s="150"/>
      <c r="I362" s="150"/>
      <c r="J362" s="150"/>
      <c r="K362" s="150"/>
      <c r="L362" s="150"/>
      <c r="M362" s="150"/>
      <c r="N362" s="150"/>
      <c r="O362" s="150"/>
      <c r="P362" s="150"/>
      <c r="Q362" s="150"/>
      <c r="R362" s="150"/>
      <c r="S362" s="21"/>
      <c r="T362" s="45"/>
      <c r="AA362" s="46"/>
    </row>
    <row r="363" spans="2:65" s="7" customFormat="1" ht="15.75" customHeight="1">
      <c r="B363" s="21"/>
      <c r="C363" s="99" t="s">
        <v>365</v>
      </c>
      <c r="D363" s="99" t="s">
        <v>120</v>
      </c>
      <c r="E363" s="100" t="s">
        <v>366</v>
      </c>
      <c r="F363" s="168" t="s">
        <v>367</v>
      </c>
      <c r="G363" s="169"/>
      <c r="H363" s="169"/>
      <c r="I363" s="169"/>
      <c r="J363" s="102" t="s">
        <v>286</v>
      </c>
      <c r="K363" s="103">
        <v>2</v>
      </c>
      <c r="L363" s="172"/>
      <c r="M363" s="169"/>
      <c r="N363" s="173">
        <f>ROUND($L$363*$K$363,2)</f>
        <v>0</v>
      </c>
      <c r="O363" s="169"/>
      <c r="P363" s="169"/>
      <c r="Q363" s="169"/>
      <c r="R363" s="101"/>
      <c r="S363" s="21"/>
      <c r="T363" s="104"/>
      <c r="U363" s="105" t="s">
        <v>35</v>
      </c>
      <c r="X363" s="106">
        <v>0</v>
      </c>
      <c r="Y363" s="106">
        <f>$X$363*$K$363</f>
        <v>0</v>
      </c>
      <c r="Z363" s="106">
        <v>0</v>
      </c>
      <c r="AA363" s="107">
        <f>$Z$363*$K$363</f>
        <v>0</v>
      </c>
      <c r="AR363" s="68" t="s">
        <v>124</v>
      </c>
      <c r="AT363" s="68" t="s">
        <v>120</v>
      </c>
      <c r="AU363" s="68" t="s">
        <v>73</v>
      </c>
      <c r="AY363" s="7" t="s">
        <v>119</v>
      </c>
      <c r="BE363" s="108">
        <f>IF($U$363="základní",$N$363,0)</f>
        <v>0</v>
      </c>
      <c r="BF363" s="108">
        <f>IF($U$363="snížená",$N$363,0)</f>
        <v>0</v>
      </c>
      <c r="BG363" s="108">
        <f>IF($U$363="zákl. přenesená",$N$363,0)</f>
        <v>0</v>
      </c>
      <c r="BH363" s="108">
        <f>IF($U$363="sníž. přenesená",$N$363,0)</f>
        <v>0</v>
      </c>
      <c r="BI363" s="108">
        <f>IF($U$363="nulová",$N$363,0)</f>
        <v>0</v>
      </c>
      <c r="BJ363" s="68" t="s">
        <v>18</v>
      </c>
      <c r="BK363" s="108">
        <f>ROUND($L$363*$K$363,2)</f>
        <v>0</v>
      </c>
      <c r="BL363" s="68" t="s">
        <v>124</v>
      </c>
      <c r="BM363" s="68" t="s">
        <v>365</v>
      </c>
    </row>
    <row r="364" spans="2:47" s="7" customFormat="1" ht="16.5" customHeight="1">
      <c r="B364" s="21"/>
      <c r="F364" s="166" t="s">
        <v>367</v>
      </c>
      <c r="G364" s="150"/>
      <c r="H364" s="150"/>
      <c r="I364" s="150"/>
      <c r="J364" s="150"/>
      <c r="K364" s="150"/>
      <c r="L364" s="150"/>
      <c r="M364" s="150"/>
      <c r="N364" s="150"/>
      <c r="O364" s="150"/>
      <c r="P364" s="150"/>
      <c r="Q364" s="150"/>
      <c r="R364" s="150"/>
      <c r="S364" s="21"/>
      <c r="T364" s="45"/>
      <c r="AA364" s="46"/>
      <c r="AT364" s="7" t="s">
        <v>126</v>
      </c>
      <c r="AU364" s="7" t="s">
        <v>73</v>
      </c>
    </row>
    <row r="365" spans="2:27" s="7" customFormat="1" ht="16.5" customHeight="1">
      <c r="B365" s="21"/>
      <c r="F365" s="166" t="s">
        <v>774</v>
      </c>
      <c r="G365" s="150"/>
      <c r="H365" s="150"/>
      <c r="I365" s="150"/>
      <c r="J365" s="150"/>
      <c r="K365" s="150"/>
      <c r="L365" s="150"/>
      <c r="M365" s="150"/>
      <c r="N365" s="150"/>
      <c r="O365" s="150"/>
      <c r="P365" s="150"/>
      <c r="Q365" s="150"/>
      <c r="R365" s="150"/>
      <c r="S365" s="21"/>
      <c r="T365" s="45"/>
      <c r="AA365" s="46"/>
    </row>
    <row r="366" spans="2:65" s="7" customFormat="1" ht="15.75" customHeight="1">
      <c r="B366" s="21"/>
      <c r="C366" s="99" t="s">
        <v>368</v>
      </c>
      <c r="D366" s="99" t="s">
        <v>120</v>
      </c>
      <c r="E366" s="100" t="s">
        <v>369</v>
      </c>
      <c r="F366" s="168" t="s">
        <v>370</v>
      </c>
      <c r="G366" s="169"/>
      <c r="H366" s="169"/>
      <c r="I366" s="169"/>
      <c r="J366" s="102" t="s">
        <v>286</v>
      </c>
      <c r="K366" s="103">
        <v>1</v>
      </c>
      <c r="L366" s="172"/>
      <c r="M366" s="169"/>
      <c r="N366" s="173">
        <f>ROUND($L$366*$K$366,2)</f>
        <v>0</v>
      </c>
      <c r="O366" s="169"/>
      <c r="P366" s="169"/>
      <c r="Q366" s="169"/>
      <c r="R366" s="101"/>
      <c r="S366" s="21"/>
      <c r="T366" s="104"/>
      <c r="U366" s="105" t="s">
        <v>35</v>
      </c>
      <c r="X366" s="106">
        <v>0</v>
      </c>
      <c r="Y366" s="106">
        <f>$X$366*$K$366</f>
        <v>0</v>
      </c>
      <c r="Z366" s="106">
        <v>0</v>
      </c>
      <c r="AA366" s="107">
        <f>$Z$366*$K$366</f>
        <v>0</v>
      </c>
      <c r="AR366" s="68" t="s">
        <v>124</v>
      </c>
      <c r="AT366" s="68" t="s">
        <v>120</v>
      </c>
      <c r="AU366" s="68" t="s">
        <v>73</v>
      </c>
      <c r="AY366" s="7" t="s">
        <v>119</v>
      </c>
      <c r="BE366" s="108">
        <f>IF($U$366="základní",$N$366,0)</f>
        <v>0</v>
      </c>
      <c r="BF366" s="108">
        <f>IF($U$366="snížená",$N$366,0)</f>
        <v>0</v>
      </c>
      <c r="BG366" s="108">
        <f>IF($U$366="zákl. přenesená",$N$366,0)</f>
        <v>0</v>
      </c>
      <c r="BH366" s="108">
        <f>IF($U$366="sníž. přenesená",$N$366,0)</f>
        <v>0</v>
      </c>
      <c r="BI366" s="108">
        <f>IF($U$366="nulová",$N$366,0)</f>
        <v>0</v>
      </c>
      <c r="BJ366" s="68" t="s">
        <v>18</v>
      </c>
      <c r="BK366" s="108">
        <f>ROUND($L$366*$K$366,2)</f>
        <v>0</v>
      </c>
      <c r="BL366" s="68" t="s">
        <v>124</v>
      </c>
      <c r="BM366" s="68" t="s">
        <v>368</v>
      </c>
    </row>
    <row r="367" spans="2:47" s="7" customFormat="1" ht="16.5" customHeight="1">
      <c r="B367" s="21"/>
      <c r="F367" s="166" t="s">
        <v>370</v>
      </c>
      <c r="G367" s="150"/>
      <c r="H367" s="150"/>
      <c r="I367" s="150"/>
      <c r="J367" s="150"/>
      <c r="K367" s="150"/>
      <c r="L367" s="150"/>
      <c r="M367" s="150"/>
      <c r="N367" s="150"/>
      <c r="O367" s="150"/>
      <c r="P367" s="150"/>
      <c r="Q367" s="150"/>
      <c r="R367" s="150"/>
      <c r="S367" s="21"/>
      <c r="T367" s="45"/>
      <c r="AA367" s="46"/>
      <c r="AT367" s="7" t="s">
        <v>126</v>
      </c>
      <c r="AU367" s="7" t="s">
        <v>73</v>
      </c>
    </row>
    <row r="368" spans="2:27" s="7" customFormat="1" ht="16.5" customHeight="1">
      <c r="B368" s="21"/>
      <c r="F368" s="166" t="s">
        <v>774</v>
      </c>
      <c r="G368" s="150"/>
      <c r="H368" s="150"/>
      <c r="I368" s="150"/>
      <c r="J368" s="150"/>
      <c r="K368" s="150"/>
      <c r="L368" s="150"/>
      <c r="M368" s="150"/>
      <c r="N368" s="150"/>
      <c r="O368" s="150"/>
      <c r="P368" s="150"/>
      <c r="Q368" s="150"/>
      <c r="R368" s="150"/>
      <c r="S368" s="21"/>
      <c r="T368" s="45"/>
      <c r="AA368" s="46"/>
    </row>
    <row r="369" spans="2:65" s="7" customFormat="1" ht="15.75" customHeight="1">
      <c r="B369" s="21"/>
      <c r="C369" s="99" t="s">
        <v>371</v>
      </c>
      <c r="D369" s="99" t="s">
        <v>120</v>
      </c>
      <c r="E369" s="100" t="s">
        <v>372</v>
      </c>
      <c r="F369" s="168" t="s">
        <v>373</v>
      </c>
      <c r="G369" s="169"/>
      <c r="H369" s="169"/>
      <c r="I369" s="169"/>
      <c r="J369" s="102" t="s">
        <v>286</v>
      </c>
      <c r="K369" s="103">
        <v>1</v>
      </c>
      <c r="L369" s="172"/>
      <c r="M369" s="169"/>
      <c r="N369" s="173">
        <f>ROUND($L$369*$K$369,2)</f>
        <v>0</v>
      </c>
      <c r="O369" s="169"/>
      <c r="P369" s="169"/>
      <c r="Q369" s="169"/>
      <c r="R369" s="101"/>
      <c r="S369" s="21"/>
      <c r="T369" s="104"/>
      <c r="U369" s="105" t="s">
        <v>35</v>
      </c>
      <c r="X369" s="106">
        <v>0</v>
      </c>
      <c r="Y369" s="106">
        <f>$X$369*$K$369</f>
        <v>0</v>
      </c>
      <c r="Z369" s="106">
        <v>0</v>
      </c>
      <c r="AA369" s="107">
        <f>$Z$369*$K$369</f>
        <v>0</v>
      </c>
      <c r="AR369" s="68" t="s">
        <v>124</v>
      </c>
      <c r="AT369" s="68" t="s">
        <v>120</v>
      </c>
      <c r="AU369" s="68" t="s">
        <v>73</v>
      </c>
      <c r="AY369" s="7" t="s">
        <v>119</v>
      </c>
      <c r="BE369" s="108">
        <f>IF($U$369="základní",$N$369,0)</f>
        <v>0</v>
      </c>
      <c r="BF369" s="108">
        <f>IF($U$369="snížená",$N$369,0)</f>
        <v>0</v>
      </c>
      <c r="BG369" s="108">
        <f>IF($U$369="zákl. přenesená",$N$369,0)</f>
        <v>0</v>
      </c>
      <c r="BH369" s="108">
        <f>IF($U$369="sníž. přenesená",$N$369,0)</f>
        <v>0</v>
      </c>
      <c r="BI369" s="108">
        <f>IF($U$369="nulová",$N$369,0)</f>
        <v>0</v>
      </c>
      <c r="BJ369" s="68" t="s">
        <v>18</v>
      </c>
      <c r="BK369" s="108">
        <f>ROUND($L$369*$K$369,2)</f>
        <v>0</v>
      </c>
      <c r="BL369" s="68" t="s">
        <v>124</v>
      </c>
      <c r="BM369" s="68" t="s">
        <v>371</v>
      </c>
    </row>
    <row r="370" spans="2:47" s="7" customFormat="1" ht="16.5" customHeight="1">
      <c r="B370" s="21"/>
      <c r="F370" s="191" t="s">
        <v>373</v>
      </c>
      <c r="G370" s="191"/>
      <c r="H370" s="191"/>
      <c r="I370" s="191"/>
      <c r="J370" s="191"/>
      <c r="K370" s="191"/>
      <c r="L370" s="191"/>
      <c r="M370" s="191"/>
      <c r="N370" s="191"/>
      <c r="O370" s="191"/>
      <c r="P370" s="191"/>
      <c r="Q370" s="191"/>
      <c r="R370" s="192"/>
      <c r="S370" s="21"/>
      <c r="T370" s="45"/>
      <c r="AA370" s="46"/>
      <c r="AT370" s="7" t="s">
        <v>126</v>
      </c>
      <c r="AU370" s="7" t="s">
        <v>73</v>
      </c>
    </row>
    <row r="371" spans="2:27" s="7" customFormat="1" ht="16.5" customHeight="1">
      <c r="B371" s="21"/>
      <c r="F371" s="166" t="s">
        <v>774</v>
      </c>
      <c r="G371" s="150"/>
      <c r="H371" s="150"/>
      <c r="I371" s="150"/>
      <c r="J371" s="150"/>
      <c r="K371" s="150"/>
      <c r="L371" s="150"/>
      <c r="M371" s="150"/>
      <c r="N371" s="150"/>
      <c r="O371" s="150"/>
      <c r="P371" s="150"/>
      <c r="Q371" s="150"/>
      <c r="R371" s="150"/>
      <c r="S371" s="21"/>
      <c r="T371" s="45"/>
      <c r="AA371" s="46"/>
    </row>
    <row r="372" spans="2:65" s="7" customFormat="1" ht="15.75" customHeight="1">
      <c r="B372" s="21"/>
      <c r="C372" s="99" t="s">
        <v>142</v>
      </c>
      <c r="D372" s="99" t="s">
        <v>120</v>
      </c>
      <c r="E372" s="100" t="s">
        <v>374</v>
      </c>
      <c r="F372" s="168" t="s">
        <v>375</v>
      </c>
      <c r="G372" s="169"/>
      <c r="H372" s="169"/>
      <c r="I372" s="169"/>
      <c r="J372" s="102" t="s">
        <v>286</v>
      </c>
      <c r="K372" s="103">
        <v>6</v>
      </c>
      <c r="L372" s="172"/>
      <c r="M372" s="169"/>
      <c r="N372" s="173">
        <f>ROUND($L$372*$K$372,2)</f>
        <v>0</v>
      </c>
      <c r="O372" s="169"/>
      <c r="P372" s="169"/>
      <c r="Q372" s="169"/>
      <c r="R372" s="101"/>
      <c r="S372" s="21"/>
      <c r="T372" s="104"/>
      <c r="U372" s="105" t="s">
        <v>35</v>
      </c>
      <c r="X372" s="106">
        <v>0</v>
      </c>
      <c r="Y372" s="106">
        <f>$X$372*$K$372</f>
        <v>0</v>
      </c>
      <c r="Z372" s="106">
        <v>0</v>
      </c>
      <c r="AA372" s="107">
        <f>$Z$372*$K$372</f>
        <v>0</v>
      </c>
      <c r="AR372" s="68" t="s">
        <v>124</v>
      </c>
      <c r="AT372" s="68" t="s">
        <v>120</v>
      </c>
      <c r="AU372" s="68" t="s">
        <v>73</v>
      </c>
      <c r="AY372" s="7" t="s">
        <v>119</v>
      </c>
      <c r="BE372" s="108">
        <f>IF($U$372="základní",$N$372,0)</f>
        <v>0</v>
      </c>
      <c r="BF372" s="108">
        <f>IF($U$372="snížená",$N$372,0)</f>
        <v>0</v>
      </c>
      <c r="BG372" s="108">
        <f>IF($U$372="zákl. přenesená",$N$372,0)</f>
        <v>0</v>
      </c>
      <c r="BH372" s="108">
        <f>IF($U$372="sníž. přenesená",$N$372,0)</f>
        <v>0</v>
      </c>
      <c r="BI372" s="108">
        <f>IF($U$372="nulová",$N$372,0)</f>
        <v>0</v>
      </c>
      <c r="BJ372" s="68" t="s">
        <v>18</v>
      </c>
      <c r="BK372" s="108">
        <f>ROUND($L$372*$K$372,2)</f>
        <v>0</v>
      </c>
      <c r="BL372" s="68" t="s">
        <v>124</v>
      </c>
      <c r="BM372" s="68" t="s">
        <v>142</v>
      </c>
    </row>
    <row r="373" spans="2:47" s="7" customFormat="1" ht="16.5" customHeight="1">
      <c r="B373" s="21"/>
      <c r="F373" s="166" t="s">
        <v>375</v>
      </c>
      <c r="G373" s="150"/>
      <c r="H373" s="150"/>
      <c r="I373" s="150"/>
      <c r="J373" s="150"/>
      <c r="K373" s="150"/>
      <c r="L373" s="150"/>
      <c r="M373" s="150"/>
      <c r="N373" s="150"/>
      <c r="O373" s="150"/>
      <c r="P373" s="150"/>
      <c r="Q373" s="150"/>
      <c r="R373" s="150"/>
      <c r="S373" s="21"/>
      <c r="T373" s="45"/>
      <c r="AA373" s="46"/>
      <c r="AT373" s="7" t="s">
        <v>126</v>
      </c>
      <c r="AU373" s="7" t="s">
        <v>73</v>
      </c>
    </row>
    <row r="374" spans="2:27" s="7" customFormat="1" ht="16.5" customHeight="1">
      <c r="B374" s="21"/>
      <c r="F374" s="166" t="s">
        <v>777</v>
      </c>
      <c r="G374" s="150"/>
      <c r="H374" s="150"/>
      <c r="I374" s="150"/>
      <c r="J374" s="150"/>
      <c r="K374" s="150"/>
      <c r="L374" s="150"/>
      <c r="M374" s="150"/>
      <c r="N374" s="150"/>
      <c r="O374" s="150"/>
      <c r="P374" s="150"/>
      <c r="Q374" s="150"/>
      <c r="R374" s="150"/>
      <c r="S374" s="21"/>
      <c r="T374" s="45"/>
      <c r="AA374" s="46"/>
    </row>
    <row r="375" spans="2:65" s="7" customFormat="1" ht="27" customHeight="1">
      <c r="B375" s="21"/>
      <c r="C375" s="99" t="s">
        <v>376</v>
      </c>
      <c r="D375" s="99" t="s">
        <v>120</v>
      </c>
      <c r="E375" s="100" t="s">
        <v>377</v>
      </c>
      <c r="F375" s="168" t="s">
        <v>378</v>
      </c>
      <c r="G375" s="169"/>
      <c r="H375" s="169"/>
      <c r="I375" s="169"/>
      <c r="J375" s="102" t="s">
        <v>279</v>
      </c>
      <c r="K375" s="103">
        <v>14.5</v>
      </c>
      <c r="L375" s="172"/>
      <c r="M375" s="169"/>
      <c r="N375" s="173">
        <f>ROUND($L$375*$K$375,2)</f>
        <v>0</v>
      </c>
      <c r="O375" s="169"/>
      <c r="P375" s="169"/>
      <c r="Q375" s="169"/>
      <c r="R375" s="101"/>
      <c r="S375" s="21"/>
      <c r="T375" s="104"/>
      <c r="U375" s="105" t="s">
        <v>35</v>
      </c>
      <c r="X375" s="106">
        <v>0</v>
      </c>
      <c r="Y375" s="106">
        <f>$X$375*$K$375</f>
        <v>0</v>
      </c>
      <c r="Z375" s="106">
        <v>0</v>
      </c>
      <c r="AA375" s="107">
        <f>$Z$375*$K$375</f>
        <v>0</v>
      </c>
      <c r="AR375" s="68" t="s">
        <v>124</v>
      </c>
      <c r="AT375" s="68" t="s">
        <v>120</v>
      </c>
      <c r="AU375" s="68" t="s">
        <v>73</v>
      </c>
      <c r="AY375" s="7" t="s">
        <v>119</v>
      </c>
      <c r="BE375" s="108">
        <f>IF($U$375="základní",$N$375,0)</f>
        <v>0</v>
      </c>
      <c r="BF375" s="108">
        <f>IF($U$375="snížená",$N$375,0)</f>
        <v>0</v>
      </c>
      <c r="BG375" s="108">
        <f>IF($U$375="zákl. přenesená",$N$375,0)</f>
        <v>0</v>
      </c>
      <c r="BH375" s="108">
        <f>IF($U$375="sníž. přenesená",$N$375,0)</f>
        <v>0</v>
      </c>
      <c r="BI375" s="108">
        <f>IF($U$375="nulová",$N$375,0)</f>
        <v>0</v>
      </c>
      <c r="BJ375" s="68" t="s">
        <v>18</v>
      </c>
      <c r="BK375" s="108">
        <f>ROUND($L$375*$K$375,2)</f>
        <v>0</v>
      </c>
      <c r="BL375" s="68" t="s">
        <v>124</v>
      </c>
      <c r="BM375" s="68" t="s">
        <v>376</v>
      </c>
    </row>
    <row r="376" spans="2:47" s="7" customFormat="1" ht="16.5" customHeight="1">
      <c r="B376" s="21"/>
      <c r="F376" s="166" t="s">
        <v>379</v>
      </c>
      <c r="G376" s="150"/>
      <c r="H376" s="150"/>
      <c r="I376" s="150"/>
      <c r="J376" s="150"/>
      <c r="K376" s="150"/>
      <c r="L376" s="150"/>
      <c r="M376" s="150"/>
      <c r="N376" s="150"/>
      <c r="O376" s="150"/>
      <c r="P376" s="150"/>
      <c r="Q376" s="150"/>
      <c r="R376" s="150"/>
      <c r="S376" s="21"/>
      <c r="T376" s="45"/>
      <c r="AA376" s="46"/>
      <c r="AT376" s="7" t="s">
        <v>126</v>
      </c>
      <c r="AU376" s="7" t="s">
        <v>73</v>
      </c>
    </row>
    <row r="377" spans="2:47" s="7" customFormat="1" ht="121.5" customHeight="1">
      <c r="B377" s="21"/>
      <c r="F377" s="167" t="s">
        <v>380</v>
      </c>
      <c r="G377" s="150"/>
      <c r="H377" s="150"/>
      <c r="I377" s="150"/>
      <c r="J377" s="150"/>
      <c r="K377" s="150"/>
      <c r="L377" s="150"/>
      <c r="M377" s="150"/>
      <c r="N377" s="150"/>
      <c r="O377" s="150"/>
      <c r="P377" s="150"/>
      <c r="Q377" s="150"/>
      <c r="R377" s="150"/>
      <c r="S377" s="21"/>
      <c r="T377" s="45"/>
      <c r="AA377" s="46"/>
      <c r="AT377" s="7" t="s">
        <v>128</v>
      </c>
      <c r="AU377" s="7" t="s">
        <v>73</v>
      </c>
    </row>
    <row r="378" spans="2:65" s="7" customFormat="1" ht="27" customHeight="1">
      <c r="B378" s="21"/>
      <c r="C378" s="99" t="s">
        <v>381</v>
      </c>
      <c r="D378" s="99" t="s">
        <v>120</v>
      </c>
      <c r="E378" s="100" t="s">
        <v>382</v>
      </c>
      <c r="F378" s="168" t="s">
        <v>383</v>
      </c>
      <c r="G378" s="169"/>
      <c r="H378" s="169"/>
      <c r="I378" s="169"/>
      <c r="J378" s="102" t="s">
        <v>286</v>
      </c>
      <c r="K378" s="103">
        <v>2</v>
      </c>
      <c r="L378" s="172"/>
      <c r="M378" s="169"/>
      <c r="N378" s="173">
        <f>ROUND($L$378*$K$378,2)</f>
        <v>0</v>
      </c>
      <c r="O378" s="169"/>
      <c r="P378" s="169"/>
      <c r="Q378" s="169"/>
      <c r="R378" s="101"/>
      <c r="S378" s="21"/>
      <c r="T378" s="104"/>
      <c r="U378" s="105" t="s">
        <v>35</v>
      </c>
      <c r="X378" s="106">
        <v>0</v>
      </c>
      <c r="Y378" s="106">
        <f>$X$378*$K$378</f>
        <v>0</v>
      </c>
      <c r="Z378" s="106">
        <v>0</v>
      </c>
      <c r="AA378" s="107">
        <f>$Z$378*$K$378</f>
        <v>0</v>
      </c>
      <c r="AR378" s="68" t="s">
        <v>124</v>
      </c>
      <c r="AT378" s="68" t="s">
        <v>120</v>
      </c>
      <c r="AU378" s="68" t="s">
        <v>73</v>
      </c>
      <c r="AY378" s="7" t="s">
        <v>119</v>
      </c>
      <c r="BE378" s="108">
        <f>IF($U$378="základní",$N$378,0)</f>
        <v>0</v>
      </c>
      <c r="BF378" s="108">
        <f>IF($U$378="snížená",$N$378,0)</f>
        <v>0</v>
      </c>
      <c r="BG378" s="108">
        <f>IF($U$378="zákl. přenesená",$N$378,0)</f>
        <v>0</v>
      </c>
      <c r="BH378" s="108">
        <f>IF($U$378="sníž. přenesená",$N$378,0)</f>
        <v>0</v>
      </c>
      <c r="BI378" s="108">
        <f>IF($U$378="nulová",$N$378,0)</f>
        <v>0</v>
      </c>
      <c r="BJ378" s="68" t="s">
        <v>18</v>
      </c>
      <c r="BK378" s="108">
        <f>ROUND($L$378*$K$378,2)</f>
        <v>0</v>
      </c>
      <c r="BL378" s="68" t="s">
        <v>124</v>
      </c>
      <c r="BM378" s="68" t="s">
        <v>381</v>
      </c>
    </row>
    <row r="379" spans="2:47" s="7" customFormat="1" ht="16.5" customHeight="1">
      <c r="B379" s="21"/>
      <c r="F379" s="166" t="s">
        <v>384</v>
      </c>
      <c r="G379" s="150"/>
      <c r="H379" s="150"/>
      <c r="I379" s="150"/>
      <c r="J379" s="150"/>
      <c r="K379" s="150"/>
      <c r="L379" s="150"/>
      <c r="M379" s="150"/>
      <c r="N379" s="150"/>
      <c r="O379" s="150"/>
      <c r="P379" s="150"/>
      <c r="Q379" s="150"/>
      <c r="R379" s="150"/>
      <c r="S379" s="21"/>
      <c r="T379" s="45"/>
      <c r="AA379" s="46"/>
      <c r="AT379" s="7" t="s">
        <v>126</v>
      </c>
      <c r="AU379" s="7" t="s">
        <v>73</v>
      </c>
    </row>
    <row r="380" spans="2:47" s="7" customFormat="1" ht="85.5" customHeight="1">
      <c r="B380" s="21"/>
      <c r="F380" s="167" t="s">
        <v>385</v>
      </c>
      <c r="G380" s="150"/>
      <c r="H380" s="150"/>
      <c r="I380" s="150"/>
      <c r="J380" s="150"/>
      <c r="K380" s="150"/>
      <c r="L380" s="150"/>
      <c r="M380" s="150"/>
      <c r="N380" s="150"/>
      <c r="O380" s="150"/>
      <c r="P380" s="150"/>
      <c r="Q380" s="150"/>
      <c r="R380" s="150"/>
      <c r="S380" s="21"/>
      <c r="T380" s="45"/>
      <c r="AA380" s="46"/>
      <c r="AT380" s="7" t="s">
        <v>128</v>
      </c>
      <c r="AU380" s="7" t="s">
        <v>73</v>
      </c>
    </row>
    <row r="381" spans="2:51" s="7" customFormat="1" ht="15.75" customHeight="1">
      <c r="B381" s="109"/>
      <c r="E381" s="110"/>
      <c r="F381" s="189" t="s">
        <v>386</v>
      </c>
      <c r="G381" s="190"/>
      <c r="H381" s="190"/>
      <c r="I381" s="190"/>
      <c r="K381" s="110"/>
      <c r="S381" s="109"/>
      <c r="T381" s="111"/>
      <c r="AA381" s="112"/>
      <c r="AT381" s="110" t="s">
        <v>130</v>
      </c>
      <c r="AU381" s="110" t="s">
        <v>73</v>
      </c>
      <c r="AV381" s="110" t="s">
        <v>18</v>
      </c>
      <c r="AW381" s="110" t="s">
        <v>82</v>
      </c>
      <c r="AX381" s="110" t="s">
        <v>65</v>
      </c>
      <c r="AY381" s="110" t="s">
        <v>119</v>
      </c>
    </row>
    <row r="382" spans="2:51" s="7" customFormat="1" ht="15.75" customHeight="1">
      <c r="B382" s="113"/>
      <c r="E382" s="114"/>
      <c r="F382" s="174"/>
      <c r="G382" s="175"/>
      <c r="H382" s="175"/>
      <c r="I382" s="175"/>
      <c r="K382" s="115">
        <v>0</v>
      </c>
      <c r="S382" s="113"/>
      <c r="T382" s="116"/>
      <c r="AA382" s="117"/>
      <c r="AT382" s="114" t="s">
        <v>130</v>
      </c>
      <c r="AU382" s="114" t="s">
        <v>73</v>
      </c>
      <c r="AV382" s="114" t="s">
        <v>73</v>
      </c>
      <c r="AW382" s="114" t="s">
        <v>65</v>
      </c>
      <c r="AX382" s="114" t="s">
        <v>65</v>
      </c>
      <c r="AY382" s="114" t="s">
        <v>119</v>
      </c>
    </row>
    <row r="383" spans="2:51" s="7" customFormat="1" ht="15.75" customHeight="1">
      <c r="B383" s="113"/>
      <c r="E383" s="114"/>
      <c r="F383" s="174" t="s">
        <v>73</v>
      </c>
      <c r="G383" s="175"/>
      <c r="H383" s="175"/>
      <c r="I383" s="175"/>
      <c r="K383" s="115">
        <v>2</v>
      </c>
      <c r="S383" s="113"/>
      <c r="T383" s="116"/>
      <c r="AA383" s="117"/>
      <c r="AT383" s="114" t="s">
        <v>130</v>
      </c>
      <c r="AU383" s="114" t="s">
        <v>73</v>
      </c>
      <c r="AV383" s="114" t="s">
        <v>73</v>
      </c>
      <c r="AW383" s="114" t="s">
        <v>82</v>
      </c>
      <c r="AX383" s="114" t="s">
        <v>65</v>
      </c>
      <c r="AY383" s="114" t="s">
        <v>119</v>
      </c>
    </row>
    <row r="384" spans="2:51" s="7" customFormat="1" ht="15.75" customHeight="1">
      <c r="B384" s="118"/>
      <c r="E384" s="119"/>
      <c r="F384" s="187" t="s">
        <v>132</v>
      </c>
      <c r="G384" s="188"/>
      <c r="H384" s="188"/>
      <c r="I384" s="188"/>
      <c r="K384" s="120">
        <v>2</v>
      </c>
      <c r="S384" s="118"/>
      <c r="T384" s="121"/>
      <c r="AA384" s="122"/>
      <c r="AT384" s="119" t="s">
        <v>130</v>
      </c>
      <c r="AU384" s="119" t="s">
        <v>73</v>
      </c>
      <c r="AV384" s="119" t="s">
        <v>124</v>
      </c>
      <c r="AW384" s="119" t="s">
        <v>82</v>
      </c>
      <c r="AX384" s="119" t="s">
        <v>18</v>
      </c>
      <c r="AY384" s="119" t="s">
        <v>119</v>
      </c>
    </row>
    <row r="385" spans="2:65" s="7" customFormat="1" ht="15.75" customHeight="1">
      <c r="B385" s="21"/>
      <c r="C385" s="99" t="s">
        <v>387</v>
      </c>
      <c r="D385" s="99" t="s">
        <v>120</v>
      </c>
      <c r="E385" s="100" t="s">
        <v>388</v>
      </c>
      <c r="F385" s="168" t="s">
        <v>389</v>
      </c>
      <c r="G385" s="169"/>
      <c r="H385" s="169"/>
      <c r="I385" s="169"/>
      <c r="J385" s="102" t="s">
        <v>279</v>
      </c>
      <c r="K385" s="103">
        <v>14.5</v>
      </c>
      <c r="L385" s="172"/>
      <c r="M385" s="169"/>
      <c r="N385" s="173">
        <f>ROUND($L$385*$K$385,2)</f>
        <v>0</v>
      </c>
      <c r="O385" s="169"/>
      <c r="P385" s="169"/>
      <c r="Q385" s="169"/>
      <c r="R385" s="101"/>
      <c r="S385" s="21"/>
      <c r="T385" s="104"/>
      <c r="U385" s="105" t="s">
        <v>35</v>
      </c>
      <c r="X385" s="106">
        <v>0</v>
      </c>
      <c r="Y385" s="106">
        <f>$X$385*$K$385</f>
        <v>0</v>
      </c>
      <c r="Z385" s="106">
        <v>0</v>
      </c>
      <c r="AA385" s="107">
        <f>$Z$385*$K$385</f>
        <v>0</v>
      </c>
      <c r="AR385" s="68" t="s">
        <v>124</v>
      </c>
      <c r="AT385" s="68" t="s">
        <v>120</v>
      </c>
      <c r="AU385" s="68" t="s">
        <v>73</v>
      </c>
      <c r="AY385" s="7" t="s">
        <v>119</v>
      </c>
      <c r="BE385" s="108">
        <f>IF($U$385="základní",$N$385,0)</f>
        <v>0</v>
      </c>
      <c r="BF385" s="108">
        <f>IF($U$385="snížená",$N$385,0)</f>
        <v>0</v>
      </c>
      <c r="BG385" s="108">
        <f>IF($U$385="zákl. přenesená",$N$385,0)</f>
        <v>0</v>
      </c>
      <c r="BH385" s="108">
        <f>IF($U$385="sníž. přenesená",$N$385,0)</f>
        <v>0</v>
      </c>
      <c r="BI385" s="108">
        <f>IF($U$385="nulová",$N$385,0)</f>
        <v>0</v>
      </c>
      <c r="BJ385" s="68" t="s">
        <v>18</v>
      </c>
      <c r="BK385" s="108">
        <f>ROUND($L$385*$K$385,2)</f>
        <v>0</v>
      </c>
      <c r="BL385" s="68" t="s">
        <v>124</v>
      </c>
      <c r="BM385" s="68" t="s">
        <v>387</v>
      </c>
    </row>
    <row r="386" spans="2:47" s="7" customFormat="1" ht="16.5" customHeight="1">
      <c r="B386" s="21"/>
      <c r="F386" s="166" t="s">
        <v>390</v>
      </c>
      <c r="G386" s="150"/>
      <c r="H386" s="150"/>
      <c r="I386" s="150"/>
      <c r="J386" s="150"/>
      <c r="K386" s="150"/>
      <c r="L386" s="150"/>
      <c r="M386" s="150"/>
      <c r="N386" s="150"/>
      <c r="O386" s="150"/>
      <c r="P386" s="150"/>
      <c r="Q386" s="150"/>
      <c r="R386" s="150"/>
      <c r="S386" s="21"/>
      <c r="T386" s="45"/>
      <c r="AA386" s="46"/>
      <c r="AT386" s="7" t="s">
        <v>126</v>
      </c>
      <c r="AU386" s="7" t="s">
        <v>73</v>
      </c>
    </row>
    <row r="387" spans="2:47" s="7" customFormat="1" ht="62.25" customHeight="1">
      <c r="B387" s="21"/>
      <c r="F387" s="167" t="s">
        <v>391</v>
      </c>
      <c r="G387" s="150"/>
      <c r="H387" s="150"/>
      <c r="I387" s="150"/>
      <c r="J387" s="150"/>
      <c r="K387" s="150"/>
      <c r="L387" s="150"/>
      <c r="M387" s="150"/>
      <c r="N387" s="150"/>
      <c r="O387" s="150"/>
      <c r="P387" s="150"/>
      <c r="Q387" s="150"/>
      <c r="R387" s="150"/>
      <c r="S387" s="21"/>
      <c r="T387" s="45"/>
      <c r="AA387" s="46"/>
      <c r="AT387" s="7" t="s">
        <v>128</v>
      </c>
      <c r="AU387" s="7" t="s">
        <v>73</v>
      </c>
    </row>
    <row r="388" spans="2:65" s="7" customFormat="1" ht="27" customHeight="1">
      <c r="B388" s="21"/>
      <c r="C388" s="99" t="s">
        <v>392</v>
      </c>
      <c r="D388" s="99" t="s">
        <v>120</v>
      </c>
      <c r="E388" s="100" t="s">
        <v>393</v>
      </c>
      <c r="F388" s="168" t="s">
        <v>394</v>
      </c>
      <c r="G388" s="169"/>
      <c r="H388" s="169"/>
      <c r="I388" s="169"/>
      <c r="J388" s="102" t="s">
        <v>286</v>
      </c>
      <c r="K388" s="103">
        <v>7</v>
      </c>
      <c r="L388" s="172"/>
      <c r="M388" s="169"/>
      <c r="N388" s="173">
        <f>ROUND($L$388*$K$388,2)</f>
        <v>0</v>
      </c>
      <c r="O388" s="169"/>
      <c r="P388" s="169"/>
      <c r="Q388" s="169"/>
      <c r="R388" s="101"/>
      <c r="S388" s="21"/>
      <c r="T388" s="104"/>
      <c r="U388" s="105" t="s">
        <v>35</v>
      </c>
      <c r="X388" s="106">
        <v>0</v>
      </c>
      <c r="Y388" s="106">
        <f>$X$388*$K$388</f>
        <v>0</v>
      </c>
      <c r="Z388" s="106">
        <v>0</v>
      </c>
      <c r="AA388" s="107">
        <f>$Z$388*$K$388</f>
        <v>0</v>
      </c>
      <c r="AR388" s="68" t="s">
        <v>124</v>
      </c>
      <c r="AT388" s="68" t="s">
        <v>120</v>
      </c>
      <c r="AU388" s="68" t="s">
        <v>73</v>
      </c>
      <c r="AY388" s="7" t="s">
        <v>119</v>
      </c>
      <c r="BE388" s="108">
        <f>IF($U$388="základní",$N$388,0)</f>
        <v>0</v>
      </c>
      <c r="BF388" s="108">
        <f>IF($U$388="snížená",$N$388,0)</f>
        <v>0</v>
      </c>
      <c r="BG388" s="108">
        <f>IF($U$388="zákl. přenesená",$N$388,0)</f>
        <v>0</v>
      </c>
      <c r="BH388" s="108">
        <f>IF($U$388="sníž. přenesená",$N$388,0)</f>
        <v>0</v>
      </c>
      <c r="BI388" s="108">
        <f>IF($U$388="nulová",$N$388,0)</f>
        <v>0</v>
      </c>
      <c r="BJ388" s="68" t="s">
        <v>18</v>
      </c>
      <c r="BK388" s="108">
        <f>ROUND($L$388*$K$388,2)</f>
        <v>0</v>
      </c>
      <c r="BL388" s="68" t="s">
        <v>124</v>
      </c>
      <c r="BM388" s="68" t="s">
        <v>392</v>
      </c>
    </row>
    <row r="389" spans="2:47" s="7" customFormat="1" ht="16.5" customHeight="1">
      <c r="B389" s="21"/>
      <c r="F389" s="166" t="s">
        <v>394</v>
      </c>
      <c r="G389" s="150"/>
      <c r="H389" s="150"/>
      <c r="I389" s="150"/>
      <c r="J389" s="150"/>
      <c r="K389" s="150"/>
      <c r="L389" s="150"/>
      <c r="M389" s="150"/>
      <c r="N389" s="150"/>
      <c r="O389" s="150"/>
      <c r="P389" s="150"/>
      <c r="Q389" s="150"/>
      <c r="R389" s="150"/>
      <c r="S389" s="21"/>
      <c r="T389" s="45"/>
      <c r="AA389" s="46"/>
      <c r="AT389" s="7" t="s">
        <v>126</v>
      </c>
      <c r="AU389" s="7" t="s">
        <v>73</v>
      </c>
    </row>
    <row r="390" spans="2:27" s="7" customFormat="1" ht="16.5" customHeight="1">
      <c r="B390" s="21"/>
      <c r="F390" s="166" t="s">
        <v>778</v>
      </c>
      <c r="G390" s="150"/>
      <c r="H390" s="150"/>
      <c r="I390" s="150"/>
      <c r="J390" s="150"/>
      <c r="K390" s="150"/>
      <c r="L390" s="150"/>
      <c r="M390" s="150"/>
      <c r="N390" s="150"/>
      <c r="O390" s="150"/>
      <c r="P390" s="150"/>
      <c r="Q390" s="150"/>
      <c r="R390" s="150"/>
      <c r="S390" s="21"/>
      <c r="T390" s="45"/>
      <c r="AA390" s="46"/>
    </row>
    <row r="391" spans="2:63" s="90" customFormat="1" ht="30.75" customHeight="1">
      <c r="B391" s="91"/>
      <c r="D391" s="98" t="s">
        <v>91</v>
      </c>
      <c r="N391" s="170">
        <f>$BK$391</f>
        <v>0</v>
      </c>
      <c r="O391" s="171"/>
      <c r="P391" s="171"/>
      <c r="Q391" s="171"/>
      <c r="S391" s="91"/>
      <c r="T391" s="94"/>
      <c r="W391" s="95">
        <f>SUM($W$392:$W$407)</f>
        <v>0</v>
      </c>
      <c r="Y391" s="95">
        <f>SUM($Y$392:$Y$407)</f>
        <v>0</v>
      </c>
      <c r="AA391" s="96">
        <f>SUM($AA$392:$AA$407)</f>
        <v>0</v>
      </c>
      <c r="AR391" s="93" t="s">
        <v>18</v>
      </c>
      <c r="AT391" s="93" t="s">
        <v>64</v>
      </c>
      <c r="AU391" s="93" t="s">
        <v>18</v>
      </c>
      <c r="AY391" s="93" t="s">
        <v>119</v>
      </c>
      <c r="BK391" s="97">
        <f>SUM($BK$392:$BK$407)</f>
        <v>0</v>
      </c>
    </row>
    <row r="392" spans="2:65" s="7" customFormat="1" ht="27" customHeight="1">
      <c r="B392" s="21"/>
      <c r="C392" s="99">
        <v>62</v>
      </c>
      <c r="D392" s="99" t="s">
        <v>120</v>
      </c>
      <c r="E392" s="100" t="s">
        <v>402</v>
      </c>
      <c r="F392" s="168" t="s">
        <v>403</v>
      </c>
      <c r="G392" s="169"/>
      <c r="H392" s="169"/>
      <c r="I392" s="169"/>
      <c r="J392" s="102" t="s">
        <v>180</v>
      </c>
      <c r="K392" s="103">
        <v>168.526</v>
      </c>
      <c r="L392" s="172"/>
      <c r="M392" s="169"/>
      <c r="N392" s="173">
        <f>ROUND($L$392*$K$392,2)</f>
        <v>0</v>
      </c>
      <c r="O392" s="169"/>
      <c r="P392" s="169"/>
      <c r="Q392" s="169"/>
      <c r="R392" s="101"/>
      <c r="S392" s="21"/>
      <c r="T392" s="104"/>
      <c r="U392" s="105" t="s">
        <v>35</v>
      </c>
      <c r="X392" s="106">
        <v>0</v>
      </c>
      <c r="Y392" s="106">
        <f>$X$392*$K$392</f>
        <v>0</v>
      </c>
      <c r="Z392" s="106">
        <v>0</v>
      </c>
      <c r="AA392" s="107">
        <f>$Z$392*$K$392</f>
        <v>0</v>
      </c>
      <c r="AR392" s="68" t="s">
        <v>124</v>
      </c>
      <c r="AT392" s="68" t="s">
        <v>120</v>
      </c>
      <c r="AU392" s="68" t="s">
        <v>73</v>
      </c>
      <c r="AY392" s="7" t="s">
        <v>119</v>
      </c>
      <c r="BE392" s="108">
        <f>IF($U$392="základní",$N$392,0)</f>
        <v>0</v>
      </c>
      <c r="BF392" s="108">
        <f>IF($U$392="snížená",$N$392,0)</f>
        <v>0</v>
      </c>
      <c r="BG392" s="108">
        <f>IF($U$392="zákl. přenesená",$N$392,0)</f>
        <v>0</v>
      </c>
      <c r="BH392" s="108">
        <f>IF($U$392="sníž. přenesená",$N$392,0)</f>
        <v>0</v>
      </c>
      <c r="BI392" s="108">
        <f>IF($U$392="nulová",$N$392,0)</f>
        <v>0</v>
      </c>
      <c r="BJ392" s="68" t="s">
        <v>18</v>
      </c>
      <c r="BK392" s="108">
        <f>ROUND($L$392*$K$392,2)</f>
        <v>0</v>
      </c>
      <c r="BL392" s="68" t="s">
        <v>124</v>
      </c>
      <c r="BM392" s="68" t="s">
        <v>401</v>
      </c>
    </row>
    <row r="393" spans="2:47" s="7" customFormat="1" ht="16.5" customHeight="1">
      <c r="B393" s="21"/>
      <c r="F393" s="166" t="s">
        <v>404</v>
      </c>
      <c r="G393" s="150"/>
      <c r="H393" s="150"/>
      <c r="I393" s="150"/>
      <c r="J393" s="150"/>
      <c r="K393" s="150"/>
      <c r="L393" s="150"/>
      <c r="M393" s="150"/>
      <c r="N393" s="150"/>
      <c r="O393" s="150"/>
      <c r="P393" s="150"/>
      <c r="Q393" s="150"/>
      <c r="R393" s="150"/>
      <c r="S393" s="21"/>
      <c r="T393" s="45"/>
      <c r="AA393" s="46"/>
      <c r="AT393" s="7" t="s">
        <v>126</v>
      </c>
      <c r="AU393" s="7" t="s">
        <v>73</v>
      </c>
    </row>
    <row r="394" spans="2:47" s="7" customFormat="1" ht="85.5" customHeight="1">
      <c r="B394" s="21"/>
      <c r="F394" s="167" t="s">
        <v>405</v>
      </c>
      <c r="G394" s="150"/>
      <c r="H394" s="150"/>
      <c r="I394" s="150"/>
      <c r="J394" s="150"/>
      <c r="K394" s="150"/>
      <c r="L394" s="150"/>
      <c r="M394" s="150"/>
      <c r="N394" s="150"/>
      <c r="O394" s="150"/>
      <c r="P394" s="150"/>
      <c r="Q394" s="150"/>
      <c r="R394" s="150"/>
      <c r="S394" s="21"/>
      <c r="T394" s="45"/>
      <c r="AA394" s="46"/>
      <c r="AT394" s="7" t="s">
        <v>128</v>
      </c>
      <c r="AU394" s="7" t="s">
        <v>73</v>
      </c>
    </row>
    <row r="395" spans="2:65" s="7" customFormat="1" ht="15.75" customHeight="1">
      <c r="B395" s="21"/>
      <c r="C395" s="99">
        <v>63</v>
      </c>
      <c r="D395" s="99" t="s">
        <v>120</v>
      </c>
      <c r="E395" s="100" t="s">
        <v>407</v>
      </c>
      <c r="F395" s="168" t="s">
        <v>408</v>
      </c>
      <c r="G395" s="169"/>
      <c r="H395" s="169"/>
      <c r="I395" s="169"/>
      <c r="J395" s="102" t="s">
        <v>180</v>
      </c>
      <c r="K395" s="103">
        <v>3201.994</v>
      </c>
      <c r="L395" s="172"/>
      <c r="M395" s="169"/>
      <c r="N395" s="173">
        <f>ROUND($L$395*$K$395,2)</f>
        <v>0</v>
      </c>
      <c r="O395" s="169"/>
      <c r="P395" s="169"/>
      <c r="Q395" s="169"/>
      <c r="R395" s="101"/>
      <c r="S395" s="21"/>
      <c r="T395" s="104"/>
      <c r="U395" s="105" t="s">
        <v>35</v>
      </c>
      <c r="X395" s="106">
        <v>0</v>
      </c>
      <c r="Y395" s="106">
        <f>$X$395*$K$395</f>
        <v>0</v>
      </c>
      <c r="Z395" s="106">
        <v>0</v>
      </c>
      <c r="AA395" s="107">
        <f>$Z$395*$K$395</f>
        <v>0</v>
      </c>
      <c r="AR395" s="68" t="s">
        <v>124</v>
      </c>
      <c r="AT395" s="68" t="s">
        <v>120</v>
      </c>
      <c r="AU395" s="68" t="s">
        <v>73</v>
      </c>
      <c r="AY395" s="7" t="s">
        <v>119</v>
      </c>
      <c r="BE395" s="108">
        <f>IF($U$395="základní",$N$395,0)</f>
        <v>0</v>
      </c>
      <c r="BF395" s="108">
        <f>IF($U$395="snížená",$N$395,0)</f>
        <v>0</v>
      </c>
      <c r="BG395" s="108">
        <f>IF($U$395="zákl. přenesená",$N$395,0)</f>
        <v>0</v>
      </c>
      <c r="BH395" s="108">
        <f>IF($U$395="sníž. přenesená",$N$395,0)</f>
        <v>0</v>
      </c>
      <c r="BI395" s="108">
        <f>IF($U$395="nulová",$N$395,0)</f>
        <v>0</v>
      </c>
      <c r="BJ395" s="68" t="s">
        <v>18</v>
      </c>
      <c r="BK395" s="108">
        <f>ROUND($L$395*$K$395,2)</f>
        <v>0</v>
      </c>
      <c r="BL395" s="68" t="s">
        <v>124</v>
      </c>
      <c r="BM395" s="68" t="s">
        <v>406</v>
      </c>
    </row>
    <row r="396" spans="2:47" s="7" customFormat="1" ht="16.5" customHeight="1">
      <c r="B396" s="21"/>
      <c r="F396" s="166" t="s">
        <v>409</v>
      </c>
      <c r="G396" s="150"/>
      <c r="H396" s="150"/>
      <c r="I396" s="150"/>
      <c r="J396" s="150"/>
      <c r="K396" s="150"/>
      <c r="L396" s="150"/>
      <c r="M396" s="150"/>
      <c r="N396" s="150"/>
      <c r="O396" s="150"/>
      <c r="P396" s="150"/>
      <c r="Q396" s="150"/>
      <c r="R396" s="150"/>
      <c r="S396" s="21"/>
      <c r="T396" s="45"/>
      <c r="AA396" s="46"/>
      <c r="AT396" s="7" t="s">
        <v>126</v>
      </c>
      <c r="AU396" s="7" t="s">
        <v>73</v>
      </c>
    </row>
    <row r="397" spans="2:47" s="7" customFormat="1" ht="85.5" customHeight="1">
      <c r="B397" s="21"/>
      <c r="F397" s="167" t="s">
        <v>405</v>
      </c>
      <c r="G397" s="150"/>
      <c r="H397" s="150"/>
      <c r="I397" s="150"/>
      <c r="J397" s="150"/>
      <c r="K397" s="150"/>
      <c r="L397" s="150"/>
      <c r="M397" s="150"/>
      <c r="N397" s="150"/>
      <c r="O397" s="150"/>
      <c r="P397" s="150"/>
      <c r="Q397" s="150"/>
      <c r="R397" s="150"/>
      <c r="S397" s="21"/>
      <c r="T397" s="45"/>
      <c r="AA397" s="46"/>
      <c r="AT397" s="7" t="s">
        <v>128</v>
      </c>
      <c r="AU397" s="7" t="s">
        <v>73</v>
      </c>
    </row>
    <row r="398" spans="2:51" s="7" customFormat="1" ht="15.75" customHeight="1">
      <c r="B398" s="113"/>
      <c r="E398" s="114"/>
      <c r="F398" s="174" t="s">
        <v>410</v>
      </c>
      <c r="G398" s="175"/>
      <c r="H398" s="175"/>
      <c r="I398" s="175"/>
      <c r="K398" s="115">
        <v>3201.994</v>
      </c>
      <c r="S398" s="113"/>
      <c r="T398" s="116"/>
      <c r="AA398" s="117"/>
      <c r="AT398" s="114" t="s">
        <v>130</v>
      </c>
      <c r="AU398" s="114" t="s">
        <v>73</v>
      </c>
      <c r="AV398" s="114" t="s">
        <v>73</v>
      </c>
      <c r="AW398" s="114" t="s">
        <v>82</v>
      </c>
      <c r="AX398" s="114" t="s">
        <v>65</v>
      </c>
      <c r="AY398" s="114" t="s">
        <v>119</v>
      </c>
    </row>
    <row r="399" spans="2:51" s="7" customFormat="1" ht="15.75" customHeight="1">
      <c r="B399" s="118"/>
      <c r="E399" s="119"/>
      <c r="F399" s="187" t="s">
        <v>132</v>
      </c>
      <c r="G399" s="188"/>
      <c r="H399" s="188"/>
      <c r="I399" s="188"/>
      <c r="K399" s="120">
        <v>3201.994</v>
      </c>
      <c r="S399" s="118"/>
      <c r="T399" s="121"/>
      <c r="AA399" s="122"/>
      <c r="AT399" s="119" t="s">
        <v>130</v>
      </c>
      <c r="AU399" s="119" t="s">
        <v>73</v>
      </c>
      <c r="AV399" s="119" t="s">
        <v>124</v>
      </c>
      <c r="AW399" s="119" t="s">
        <v>82</v>
      </c>
      <c r="AX399" s="119" t="s">
        <v>18</v>
      </c>
      <c r="AY399" s="119" t="s">
        <v>119</v>
      </c>
    </row>
    <row r="400" spans="2:65" s="7" customFormat="1" ht="27" customHeight="1">
      <c r="B400" s="21"/>
      <c r="C400" s="99">
        <v>64</v>
      </c>
      <c r="D400" s="99" t="s">
        <v>120</v>
      </c>
      <c r="E400" s="100" t="s">
        <v>412</v>
      </c>
      <c r="F400" s="168" t="s">
        <v>413</v>
      </c>
      <c r="G400" s="169"/>
      <c r="H400" s="169"/>
      <c r="I400" s="169"/>
      <c r="J400" s="102" t="s">
        <v>180</v>
      </c>
      <c r="K400" s="103">
        <v>39.894</v>
      </c>
      <c r="L400" s="172"/>
      <c r="M400" s="169"/>
      <c r="N400" s="173">
        <f>ROUND($L$400*$K$400,2)</f>
        <v>0</v>
      </c>
      <c r="O400" s="169"/>
      <c r="P400" s="169"/>
      <c r="Q400" s="169"/>
      <c r="R400" s="101"/>
      <c r="S400" s="21"/>
      <c r="T400" s="104"/>
      <c r="U400" s="105" t="s">
        <v>35</v>
      </c>
      <c r="X400" s="106">
        <v>0</v>
      </c>
      <c r="Y400" s="106">
        <f>$X$400*$K$400</f>
        <v>0</v>
      </c>
      <c r="Z400" s="106">
        <v>0</v>
      </c>
      <c r="AA400" s="107">
        <f>$Z$400*$K$400</f>
        <v>0</v>
      </c>
      <c r="AR400" s="68" t="s">
        <v>124</v>
      </c>
      <c r="AT400" s="68" t="s">
        <v>120</v>
      </c>
      <c r="AU400" s="68" t="s">
        <v>73</v>
      </c>
      <c r="AY400" s="7" t="s">
        <v>119</v>
      </c>
      <c r="BE400" s="108">
        <f>IF($U$400="základní",$N$400,0)</f>
        <v>0</v>
      </c>
      <c r="BF400" s="108">
        <f>IF($U$400="snížená",$N$400,0)</f>
        <v>0</v>
      </c>
      <c r="BG400" s="108">
        <f>IF($U$400="zákl. přenesená",$N$400,0)</f>
        <v>0</v>
      </c>
      <c r="BH400" s="108">
        <f>IF($U$400="sníž. přenesená",$N$400,0)</f>
        <v>0</v>
      </c>
      <c r="BI400" s="108">
        <f>IF($U$400="nulová",$N$400,0)</f>
        <v>0</v>
      </c>
      <c r="BJ400" s="68" t="s">
        <v>18</v>
      </c>
      <c r="BK400" s="108">
        <f>ROUND($L$400*$K$400,2)</f>
        <v>0</v>
      </c>
      <c r="BL400" s="68" t="s">
        <v>124</v>
      </c>
      <c r="BM400" s="68" t="s">
        <v>411</v>
      </c>
    </row>
    <row r="401" spans="2:47" s="7" customFormat="1" ht="16.5" customHeight="1">
      <c r="B401" s="21"/>
      <c r="F401" s="166" t="s">
        <v>414</v>
      </c>
      <c r="G401" s="150"/>
      <c r="H401" s="150"/>
      <c r="I401" s="150"/>
      <c r="J401" s="150"/>
      <c r="K401" s="150"/>
      <c r="L401" s="150"/>
      <c r="M401" s="150"/>
      <c r="N401" s="150"/>
      <c r="O401" s="150"/>
      <c r="P401" s="150"/>
      <c r="Q401" s="150"/>
      <c r="R401" s="150"/>
      <c r="S401" s="21"/>
      <c r="T401" s="45"/>
      <c r="AA401" s="46"/>
      <c r="AT401" s="7" t="s">
        <v>126</v>
      </c>
      <c r="AU401" s="7" t="s">
        <v>73</v>
      </c>
    </row>
    <row r="402" spans="2:47" s="7" customFormat="1" ht="85.5" customHeight="1">
      <c r="B402" s="21"/>
      <c r="F402" s="167" t="s">
        <v>415</v>
      </c>
      <c r="G402" s="150"/>
      <c r="H402" s="150"/>
      <c r="I402" s="150"/>
      <c r="J402" s="150"/>
      <c r="K402" s="150"/>
      <c r="L402" s="150"/>
      <c r="M402" s="150"/>
      <c r="N402" s="150"/>
      <c r="O402" s="150"/>
      <c r="P402" s="150"/>
      <c r="Q402" s="150"/>
      <c r="R402" s="150"/>
      <c r="S402" s="21"/>
      <c r="T402" s="45"/>
      <c r="AA402" s="46"/>
      <c r="AT402" s="7" t="s">
        <v>128</v>
      </c>
      <c r="AU402" s="7" t="s">
        <v>73</v>
      </c>
    </row>
    <row r="403" spans="2:65" s="7" customFormat="1" ht="27" customHeight="1">
      <c r="B403" s="21"/>
      <c r="C403" s="99">
        <v>65</v>
      </c>
      <c r="D403" s="99" t="s">
        <v>120</v>
      </c>
      <c r="E403" s="100" t="s">
        <v>417</v>
      </c>
      <c r="F403" s="168" t="s">
        <v>418</v>
      </c>
      <c r="G403" s="169"/>
      <c r="H403" s="169"/>
      <c r="I403" s="169"/>
      <c r="J403" s="102" t="s">
        <v>180</v>
      </c>
      <c r="K403" s="103">
        <v>128.632</v>
      </c>
      <c r="L403" s="172"/>
      <c r="M403" s="169"/>
      <c r="N403" s="173">
        <f>ROUND($L$403*$K$403,2)</f>
        <v>0</v>
      </c>
      <c r="O403" s="169"/>
      <c r="P403" s="169"/>
      <c r="Q403" s="169"/>
      <c r="R403" s="101"/>
      <c r="S403" s="21"/>
      <c r="T403" s="104"/>
      <c r="U403" s="105" t="s">
        <v>35</v>
      </c>
      <c r="X403" s="106">
        <v>0</v>
      </c>
      <c r="Y403" s="106">
        <f>$X$403*$K$403</f>
        <v>0</v>
      </c>
      <c r="Z403" s="106">
        <v>0</v>
      </c>
      <c r="AA403" s="107">
        <f>$Z$403*$K$403</f>
        <v>0</v>
      </c>
      <c r="AR403" s="68" t="s">
        <v>124</v>
      </c>
      <c r="AT403" s="68" t="s">
        <v>120</v>
      </c>
      <c r="AU403" s="68" t="s">
        <v>73</v>
      </c>
      <c r="AY403" s="7" t="s">
        <v>119</v>
      </c>
      <c r="BE403" s="108">
        <f>IF($U$403="základní",$N$403,0)</f>
        <v>0</v>
      </c>
      <c r="BF403" s="108">
        <f>IF($U$403="snížená",$N$403,0)</f>
        <v>0</v>
      </c>
      <c r="BG403" s="108">
        <f>IF($U$403="zákl. přenesená",$N$403,0)</f>
        <v>0</v>
      </c>
      <c r="BH403" s="108">
        <f>IF($U$403="sníž. přenesená",$N$403,0)</f>
        <v>0</v>
      </c>
      <c r="BI403" s="108">
        <f>IF($U$403="nulová",$N$403,0)</f>
        <v>0</v>
      </c>
      <c r="BJ403" s="68" t="s">
        <v>18</v>
      </c>
      <c r="BK403" s="108">
        <f>ROUND($L$403*$K$403,2)</f>
        <v>0</v>
      </c>
      <c r="BL403" s="68" t="s">
        <v>124</v>
      </c>
      <c r="BM403" s="68" t="s">
        <v>416</v>
      </c>
    </row>
    <row r="404" spans="2:47" s="7" customFormat="1" ht="16.5" customHeight="1">
      <c r="B404" s="21"/>
      <c r="F404" s="166" t="s">
        <v>419</v>
      </c>
      <c r="G404" s="150"/>
      <c r="H404" s="150"/>
      <c r="I404" s="150"/>
      <c r="J404" s="150"/>
      <c r="K404" s="150"/>
      <c r="L404" s="150"/>
      <c r="M404" s="150"/>
      <c r="N404" s="150"/>
      <c r="O404" s="150"/>
      <c r="P404" s="150"/>
      <c r="Q404" s="150"/>
      <c r="R404" s="150"/>
      <c r="S404" s="21"/>
      <c r="T404" s="45"/>
      <c r="AA404" s="46"/>
      <c r="AT404" s="7" t="s">
        <v>126</v>
      </c>
      <c r="AU404" s="7" t="s">
        <v>73</v>
      </c>
    </row>
    <row r="405" spans="2:47" s="7" customFormat="1" ht="85.5" customHeight="1">
      <c r="B405" s="21"/>
      <c r="F405" s="167" t="s">
        <v>415</v>
      </c>
      <c r="G405" s="150"/>
      <c r="H405" s="150"/>
      <c r="I405" s="150"/>
      <c r="J405" s="150"/>
      <c r="K405" s="150"/>
      <c r="L405" s="150"/>
      <c r="M405" s="150"/>
      <c r="N405" s="150"/>
      <c r="O405" s="150"/>
      <c r="P405" s="150"/>
      <c r="Q405" s="150"/>
      <c r="R405" s="150"/>
      <c r="S405" s="21"/>
      <c r="T405" s="45"/>
      <c r="AA405" s="46"/>
      <c r="AT405" s="7" t="s">
        <v>128</v>
      </c>
      <c r="AU405" s="7" t="s">
        <v>73</v>
      </c>
    </row>
    <row r="406" spans="2:65" s="7" customFormat="1" ht="27" customHeight="1">
      <c r="B406" s="21"/>
      <c r="C406" s="99">
        <v>66</v>
      </c>
      <c r="D406" s="99" t="s">
        <v>120</v>
      </c>
      <c r="E406" s="100" t="s">
        <v>421</v>
      </c>
      <c r="F406" s="168" t="s">
        <v>422</v>
      </c>
      <c r="G406" s="169"/>
      <c r="H406" s="169"/>
      <c r="I406" s="169"/>
      <c r="J406" s="102" t="s">
        <v>180</v>
      </c>
      <c r="K406" s="103">
        <v>821.356</v>
      </c>
      <c r="L406" s="172"/>
      <c r="M406" s="169"/>
      <c r="N406" s="173">
        <f>ROUND($L$406*$K$406,2)</f>
        <v>0</v>
      </c>
      <c r="O406" s="169"/>
      <c r="P406" s="169"/>
      <c r="Q406" s="169"/>
      <c r="R406" s="101"/>
      <c r="S406" s="21"/>
      <c r="T406" s="104"/>
      <c r="U406" s="105" t="s">
        <v>35</v>
      </c>
      <c r="X406" s="106">
        <v>0</v>
      </c>
      <c r="Y406" s="106">
        <f>$X$406*$K$406</f>
        <v>0</v>
      </c>
      <c r="Z406" s="106">
        <v>0</v>
      </c>
      <c r="AA406" s="107">
        <f>$Z$406*$K$406</f>
        <v>0</v>
      </c>
      <c r="AR406" s="68" t="s">
        <v>124</v>
      </c>
      <c r="AT406" s="68" t="s">
        <v>120</v>
      </c>
      <c r="AU406" s="68" t="s">
        <v>73</v>
      </c>
      <c r="AY406" s="7" t="s">
        <v>119</v>
      </c>
      <c r="BE406" s="108">
        <f>IF($U$406="základní",$N$406,0)</f>
        <v>0</v>
      </c>
      <c r="BF406" s="108">
        <f>IF($U$406="snížená",$N$406,0)</f>
        <v>0</v>
      </c>
      <c r="BG406" s="108">
        <f>IF($U$406="zákl. přenesená",$N$406,0)</f>
        <v>0</v>
      </c>
      <c r="BH406" s="108">
        <f>IF($U$406="sníž. přenesená",$N$406,0)</f>
        <v>0</v>
      </c>
      <c r="BI406" s="108">
        <f>IF($U$406="nulová",$N$406,0)</f>
        <v>0</v>
      </c>
      <c r="BJ406" s="68" t="s">
        <v>18</v>
      </c>
      <c r="BK406" s="108">
        <f>ROUND($L$406*$K$406,2)</f>
        <v>0</v>
      </c>
      <c r="BL406" s="68" t="s">
        <v>124</v>
      </c>
      <c r="BM406" s="68" t="s">
        <v>420</v>
      </c>
    </row>
    <row r="407" spans="2:47" s="7" customFormat="1" ht="16.5" customHeight="1">
      <c r="B407" s="21"/>
      <c r="F407" s="166" t="s">
        <v>423</v>
      </c>
      <c r="G407" s="150"/>
      <c r="H407" s="150"/>
      <c r="I407" s="150"/>
      <c r="J407" s="150"/>
      <c r="K407" s="150"/>
      <c r="L407" s="150"/>
      <c r="M407" s="150"/>
      <c r="N407" s="150"/>
      <c r="O407" s="150"/>
      <c r="P407" s="150"/>
      <c r="Q407" s="150"/>
      <c r="R407" s="150"/>
      <c r="S407" s="21"/>
      <c r="T407" s="45"/>
      <c r="AA407" s="46"/>
      <c r="AT407" s="7" t="s">
        <v>126</v>
      </c>
      <c r="AU407" s="7" t="s">
        <v>73</v>
      </c>
    </row>
    <row r="408" spans="2:63" s="90" customFormat="1" ht="30.75" customHeight="1">
      <c r="B408" s="91"/>
      <c r="D408" s="98" t="s">
        <v>92</v>
      </c>
      <c r="N408" s="170">
        <f>$BK$408</f>
        <v>0</v>
      </c>
      <c r="O408" s="171"/>
      <c r="P408" s="171"/>
      <c r="Q408" s="171"/>
      <c r="S408" s="91"/>
      <c r="T408" s="94"/>
      <c r="W408" s="95">
        <f>SUM($W$409:$W$415)</f>
        <v>0</v>
      </c>
      <c r="Y408" s="95">
        <f>SUM($Y$409:$Y$415)</f>
        <v>0</v>
      </c>
      <c r="AA408" s="96">
        <f>SUM($AA$409:$AA$415)</f>
        <v>0</v>
      </c>
      <c r="AR408" s="93" t="s">
        <v>18</v>
      </c>
      <c r="AT408" s="93" t="s">
        <v>64</v>
      </c>
      <c r="AU408" s="93" t="s">
        <v>18</v>
      </c>
      <c r="AY408" s="93" t="s">
        <v>119</v>
      </c>
      <c r="BK408" s="97">
        <f>SUM($BK$409:$BK$415)</f>
        <v>0</v>
      </c>
    </row>
    <row r="409" spans="2:65" s="7" customFormat="1" ht="15.75" customHeight="1">
      <c r="B409" s="21"/>
      <c r="C409" s="99">
        <v>67</v>
      </c>
      <c r="D409" s="99" t="s">
        <v>120</v>
      </c>
      <c r="E409" s="100" t="s">
        <v>425</v>
      </c>
      <c r="F409" s="186" t="s">
        <v>426</v>
      </c>
      <c r="G409" s="185"/>
      <c r="H409" s="185"/>
      <c r="I409" s="185"/>
      <c r="J409" s="127" t="s">
        <v>427</v>
      </c>
      <c r="K409" s="128">
        <v>4</v>
      </c>
      <c r="L409" s="184"/>
      <c r="M409" s="185"/>
      <c r="N409" s="184">
        <f>ROUND($L$409*$K$409,2)</f>
        <v>0</v>
      </c>
      <c r="O409" s="185"/>
      <c r="P409" s="185"/>
      <c r="Q409" s="185"/>
      <c r="R409" s="132" t="s">
        <v>787</v>
      </c>
      <c r="S409" s="21"/>
      <c r="T409" s="104"/>
      <c r="U409" s="105" t="s">
        <v>35</v>
      </c>
      <c r="X409" s="106">
        <v>0</v>
      </c>
      <c r="Y409" s="106">
        <f>$X$409*$K$409</f>
        <v>0</v>
      </c>
      <c r="Z409" s="106">
        <v>0</v>
      </c>
      <c r="AA409" s="107">
        <f>$Z$409*$K$409</f>
        <v>0</v>
      </c>
      <c r="AR409" s="68" t="s">
        <v>124</v>
      </c>
      <c r="AT409" s="68" t="s">
        <v>120</v>
      </c>
      <c r="AU409" s="68" t="s">
        <v>73</v>
      </c>
      <c r="AY409" s="7" t="s">
        <v>119</v>
      </c>
      <c r="BE409" s="108">
        <f>IF($U$409="základní",$N$409,0)</f>
        <v>0</v>
      </c>
      <c r="BF409" s="108">
        <f>IF($U$409="snížená",$N$409,0)</f>
        <v>0</v>
      </c>
      <c r="BG409" s="108">
        <f>IF($U$409="zákl. přenesená",$N$409,0)</f>
        <v>0</v>
      </c>
      <c r="BH409" s="108">
        <f>IF($U$409="sníž. přenesená",$N$409,0)</f>
        <v>0</v>
      </c>
      <c r="BI409" s="108">
        <f>IF($U$409="nulová",$N$409,0)</f>
        <v>0</v>
      </c>
      <c r="BJ409" s="68" t="s">
        <v>18</v>
      </c>
      <c r="BK409" s="108">
        <f>ROUND($L$409*$K$409,2)</f>
        <v>0</v>
      </c>
      <c r="BL409" s="68" t="s">
        <v>124</v>
      </c>
      <c r="BM409" s="68" t="s">
        <v>424</v>
      </c>
    </row>
    <row r="410" spans="2:47" s="7" customFormat="1" ht="16.5" customHeight="1">
      <c r="B410" s="21"/>
      <c r="F410" s="166" t="s">
        <v>780</v>
      </c>
      <c r="G410" s="150"/>
      <c r="H410" s="150"/>
      <c r="I410" s="150"/>
      <c r="J410" s="150"/>
      <c r="K410" s="150"/>
      <c r="L410" s="150"/>
      <c r="M410" s="150"/>
      <c r="N410" s="150"/>
      <c r="O410" s="150"/>
      <c r="P410" s="150"/>
      <c r="Q410" s="150"/>
      <c r="R410" s="150"/>
      <c r="S410" s="21"/>
      <c r="T410" s="45"/>
      <c r="AA410" s="46"/>
      <c r="AT410" s="7" t="s">
        <v>126</v>
      </c>
      <c r="AU410" s="7" t="s">
        <v>73</v>
      </c>
    </row>
    <row r="411" spans="2:65" s="7" customFormat="1" ht="15.75" customHeight="1">
      <c r="B411" s="21"/>
      <c r="C411" s="99">
        <v>68</v>
      </c>
      <c r="D411" s="99" t="s">
        <v>120</v>
      </c>
      <c r="E411" s="100" t="s">
        <v>429</v>
      </c>
      <c r="F411" s="181" t="s">
        <v>430</v>
      </c>
      <c r="G411" s="182"/>
      <c r="H411" s="182"/>
      <c r="I411" s="182"/>
      <c r="J411" s="129" t="s">
        <v>431</v>
      </c>
      <c r="K411" s="130">
        <v>1</v>
      </c>
      <c r="L411" s="183"/>
      <c r="M411" s="182"/>
      <c r="N411" s="183">
        <f>ROUND($L$411*$K$411,2)</f>
        <v>0</v>
      </c>
      <c r="O411" s="182"/>
      <c r="P411" s="182"/>
      <c r="Q411" s="182"/>
      <c r="R411" s="133" t="s">
        <v>788</v>
      </c>
      <c r="S411" s="21"/>
      <c r="T411" s="104"/>
      <c r="U411" s="105" t="s">
        <v>35</v>
      </c>
      <c r="X411" s="106">
        <v>0</v>
      </c>
      <c r="Y411" s="106">
        <f>$X$411*$K$411</f>
        <v>0</v>
      </c>
      <c r="Z411" s="106">
        <v>0</v>
      </c>
      <c r="AA411" s="107">
        <f>$Z$411*$K$411</f>
        <v>0</v>
      </c>
      <c r="AR411" s="68" t="s">
        <v>124</v>
      </c>
      <c r="AT411" s="68" t="s">
        <v>120</v>
      </c>
      <c r="AU411" s="68" t="s">
        <v>73</v>
      </c>
      <c r="AY411" s="7" t="s">
        <v>119</v>
      </c>
      <c r="BE411" s="108">
        <f>IF($U$411="základní",$N$411,0)</f>
        <v>0</v>
      </c>
      <c r="BF411" s="108">
        <f>IF($U$411="snížená",$N$411,0)</f>
        <v>0</v>
      </c>
      <c r="BG411" s="108">
        <f>IF($U$411="zákl. přenesená",$N$411,0)</f>
        <v>0</v>
      </c>
      <c r="BH411" s="108">
        <f>IF($U$411="sníž. přenesená",$N$411,0)</f>
        <v>0</v>
      </c>
      <c r="BI411" s="108">
        <f>IF($U$411="nulová",$N$411,0)</f>
        <v>0</v>
      </c>
      <c r="BJ411" s="68" t="s">
        <v>18</v>
      </c>
      <c r="BK411" s="108">
        <f>ROUND($L$411*$K$411,2)</f>
        <v>0</v>
      </c>
      <c r="BL411" s="68" t="s">
        <v>124</v>
      </c>
      <c r="BM411" s="68" t="s">
        <v>428</v>
      </c>
    </row>
    <row r="412" spans="2:47" s="7" customFormat="1" ht="16.5" customHeight="1">
      <c r="B412" s="21"/>
      <c r="F412" s="166" t="s">
        <v>430</v>
      </c>
      <c r="G412" s="150"/>
      <c r="H412" s="150"/>
      <c r="I412" s="150"/>
      <c r="J412" s="150"/>
      <c r="K412" s="150"/>
      <c r="L412" s="150"/>
      <c r="M412" s="150"/>
      <c r="N412" s="150"/>
      <c r="O412" s="150"/>
      <c r="P412" s="150"/>
      <c r="Q412" s="150"/>
      <c r="R412" s="150"/>
      <c r="S412" s="21"/>
      <c r="T412" s="45"/>
      <c r="AA412" s="46"/>
      <c r="AT412" s="7" t="s">
        <v>126</v>
      </c>
      <c r="AU412" s="7" t="s">
        <v>73</v>
      </c>
    </row>
    <row r="413" spans="2:27" s="7" customFormat="1" ht="16.5" customHeight="1">
      <c r="B413" s="21"/>
      <c r="F413" s="166" t="s">
        <v>781</v>
      </c>
      <c r="G413" s="150"/>
      <c r="H413" s="150"/>
      <c r="I413" s="150"/>
      <c r="J413" s="150"/>
      <c r="K413" s="150"/>
      <c r="L413" s="150"/>
      <c r="M413" s="150"/>
      <c r="N413" s="150"/>
      <c r="O413" s="150"/>
      <c r="P413" s="150"/>
      <c r="Q413" s="150"/>
      <c r="R413" s="150"/>
      <c r="S413" s="21"/>
      <c r="T413" s="45"/>
      <c r="AA413" s="46"/>
    </row>
    <row r="414" spans="2:65" s="7" customFormat="1" ht="15.75" customHeight="1">
      <c r="B414" s="21"/>
      <c r="C414" s="99">
        <v>69</v>
      </c>
      <c r="D414" s="99" t="s">
        <v>120</v>
      </c>
      <c r="E414" s="100" t="s">
        <v>433</v>
      </c>
      <c r="F414" s="181" t="s">
        <v>434</v>
      </c>
      <c r="G414" s="182"/>
      <c r="H414" s="182"/>
      <c r="I414" s="182"/>
      <c r="J414" s="129" t="s">
        <v>431</v>
      </c>
      <c r="K414" s="130">
        <v>1</v>
      </c>
      <c r="L414" s="183"/>
      <c r="M414" s="182"/>
      <c r="N414" s="183">
        <f>ROUND($L$414*$K$414,2)</f>
        <v>0</v>
      </c>
      <c r="O414" s="182"/>
      <c r="P414" s="182"/>
      <c r="Q414" s="182"/>
      <c r="R414" s="133" t="s">
        <v>788</v>
      </c>
      <c r="S414" s="21"/>
      <c r="T414" s="104"/>
      <c r="U414" s="105" t="s">
        <v>35</v>
      </c>
      <c r="X414" s="106">
        <v>0</v>
      </c>
      <c r="Y414" s="106">
        <f>$X$414*$K$414</f>
        <v>0</v>
      </c>
      <c r="Z414" s="106">
        <v>0</v>
      </c>
      <c r="AA414" s="107">
        <f>$Z$414*$K$414</f>
        <v>0</v>
      </c>
      <c r="AR414" s="68" t="s">
        <v>124</v>
      </c>
      <c r="AT414" s="68" t="s">
        <v>120</v>
      </c>
      <c r="AU414" s="68" t="s">
        <v>73</v>
      </c>
      <c r="AY414" s="7" t="s">
        <v>119</v>
      </c>
      <c r="BE414" s="108">
        <f>IF($U$414="základní",$N$414,0)</f>
        <v>0</v>
      </c>
      <c r="BF414" s="108">
        <f>IF($U$414="snížená",$N$414,0)</f>
        <v>0</v>
      </c>
      <c r="BG414" s="108">
        <f>IF($U$414="zákl. přenesená",$N$414,0)</f>
        <v>0</v>
      </c>
      <c r="BH414" s="108">
        <f>IF($U$414="sníž. přenesená",$N$414,0)</f>
        <v>0</v>
      </c>
      <c r="BI414" s="108">
        <f>IF($U$414="nulová",$N$414,0)</f>
        <v>0</v>
      </c>
      <c r="BJ414" s="68" t="s">
        <v>18</v>
      </c>
      <c r="BK414" s="108">
        <f>ROUND($L$414*$K$414,2)</f>
        <v>0</v>
      </c>
      <c r="BL414" s="68" t="s">
        <v>124</v>
      </c>
      <c r="BM414" s="68" t="s">
        <v>432</v>
      </c>
    </row>
    <row r="415" spans="2:47" s="7" customFormat="1" ht="16.5" customHeight="1">
      <c r="B415" s="21"/>
      <c r="F415" s="166" t="s">
        <v>434</v>
      </c>
      <c r="G415" s="150"/>
      <c r="H415" s="150"/>
      <c r="I415" s="150"/>
      <c r="J415" s="150"/>
      <c r="K415" s="150"/>
      <c r="L415" s="150"/>
      <c r="M415" s="150"/>
      <c r="N415" s="150"/>
      <c r="O415" s="150"/>
      <c r="P415" s="150"/>
      <c r="Q415" s="150"/>
      <c r="R415" s="150"/>
      <c r="S415" s="21"/>
      <c r="T415" s="45"/>
      <c r="AA415" s="46"/>
      <c r="AT415" s="7" t="s">
        <v>126</v>
      </c>
      <c r="AU415" s="7" t="s">
        <v>73</v>
      </c>
    </row>
    <row r="416" spans="2:27" s="7" customFormat="1" ht="16.5" customHeight="1">
      <c r="B416" s="21"/>
      <c r="F416" s="166" t="s">
        <v>782</v>
      </c>
      <c r="G416" s="150"/>
      <c r="H416" s="150"/>
      <c r="I416" s="150"/>
      <c r="J416" s="150"/>
      <c r="K416" s="150"/>
      <c r="L416" s="150"/>
      <c r="M416" s="150"/>
      <c r="N416" s="150"/>
      <c r="O416" s="150"/>
      <c r="P416" s="150"/>
      <c r="Q416" s="150"/>
      <c r="R416" s="150"/>
      <c r="S416" s="21"/>
      <c r="T416" s="45"/>
      <c r="AA416" s="46"/>
    </row>
    <row r="417" spans="2:63" s="90" customFormat="1" ht="37.5" customHeight="1">
      <c r="B417" s="91"/>
      <c r="D417" s="92" t="s">
        <v>93</v>
      </c>
      <c r="N417" s="178">
        <f>$BK$417</f>
        <v>0</v>
      </c>
      <c r="O417" s="171"/>
      <c r="P417" s="171"/>
      <c r="Q417" s="171"/>
      <c r="S417" s="91"/>
      <c r="T417" s="94"/>
      <c r="W417" s="95">
        <f>$W$418+$W$502+$W$516+$W$528+$W$548+$W$570+$W$591+$W$680+$W$695</f>
        <v>0</v>
      </c>
      <c r="Y417" s="95">
        <f>$Y$418+$Y$502+$Y$516+$Y$528+$Y$548+$Y$570+$Y$591+$Y$680+$Y$695</f>
        <v>0</v>
      </c>
      <c r="AA417" s="96">
        <f>$AA$418+$AA$502+$AA$516+$AA$528+$AA$548+$AA$570+$AA$591+$AA$680+$AA$695</f>
        <v>0</v>
      </c>
      <c r="AR417" s="93" t="s">
        <v>18</v>
      </c>
      <c r="AT417" s="93" t="s">
        <v>64</v>
      </c>
      <c r="AU417" s="93" t="s">
        <v>65</v>
      </c>
      <c r="AY417" s="93" t="s">
        <v>119</v>
      </c>
      <c r="BK417" s="97">
        <f>$BK$418+$BK$502+$BK$516+$BK$528+$BK$548+$BK$570+$BK$591+$BK$680+$BK$695</f>
        <v>0</v>
      </c>
    </row>
    <row r="418" spans="2:63" s="90" customFormat="1" ht="21" customHeight="1">
      <c r="B418" s="91"/>
      <c r="D418" s="98" t="s">
        <v>84</v>
      </c>
      <c r="N418" s="170">
        <f>$BK$418</f>
        <v>0</v>
      </c>
      <c r="O418" s="171"/>
      <c r="P418" s="171"/>
      <c r="Q418" s="171"/>
      <c r="S418" s="91"/>
      <c r="T418" s="94"/>
      <c r="W418" s="95">
        <f>SUM($W$419:$W$501)</f>
        <v>0</v>
      </c>
      <c r="Y418" s="95">
        <f>SUM($Y$419:$Y$501)</f>
        <v>0</v>
      </c>
      <c r="AA418" s="96">
        <f>SUM($AA$419:$AA$501)</f>
        <v>0</v>
      </c>
      <c r="AR418" s="93" t="s">
        <v>18</v>
      </c>
      <c r="AT418" s="93" t="s">
        <v>64</v>
      </c>
      <c r="AU418" s="93" t="s">
        <v>18</v>
      </c>
      <c r="AY418" s="93" t="s">
        <v>119</v>
      </c>
      <c r="BK418" s="97">
        <f>SUM($BK$419:$BK$501)</f>
        <v>0</v>
      </c>
    </row>
    <row r="419" spans="2:65" s="7" customFormat="1" ht="27" customHeight="1">
      <c r="B419" s="21"/>
      <c r="C419" s="99">
        <v>70</v>
      </c>
      <c r="D419" s="99" t="s">
        <v>120</v>
      </c>
      <c r="E419" s="100" t="s">
        <v>436</v>
      </c>
      <c r="F419" s="168" t="s">
        <v>437</v>
      </c>
      <c r="G419" s="169"/>
      <c r="H419" s="169"/>
      <c r="I419" s="169"/>
      <c r="J419" s="102" t="s">
        <v>123</v>
      </c>
      <c r="K419" s="103">
        <v>246</v>
      </c>
      <c r="L419" s="172"/>
      <c r="M419" s="169"/>
      <c r="N419" s="173">
        <f>ROUND($L$419*$K$419,2)</f>
        <v>0</v>
      </c>
      <c r="O419" s="169"/>
      <c r="P419" s="169"/>
      <c r="Q419" s="169"/>
      <c r="R419" s="101"/>
      <c r="S419" s="21"/>
      <c r="T419" s="104"/>
      <c r="U419" s="105" t="s">
        <v>35</v>
      </c>
      <c r="X419" s="106">
        <v>0</v>
      </c>
      <c r="Y419" s="106">
        <f>$X$419*$K$419</f>
        <v>0</v>
      </c>
      <c r="Z419" s="106">
        <v>0</v>
      </c>
      <c r="AA419" s="107">
        <f>$Z$419*$K$419</f>
        <v>0</v>
      </c>
      <c r="AR419" s="68" t="s">
        <v>124</v>
      </c>
      <c r="AT419" s="68" t="s">
        <v>120</v>
      </c>
      <c r="AU419" s="68" t="s">
        <v>73</v>
      </c>
      <c r="AY419" s="7" t="s">
        <v>119</v>
      </c>
      <c r="BE419" s="108">
        <f>IF($U$419="základní",$N$419,0)</f>
        <v>0</v>
      </c>
      <c r="BF419" s="108">
        <f>IF($U$419="snížená",$N$419,0)</f>
        <v>0</v>
      </c>
      <c r="BG419" s="108">
        <f>IF($U$419="zákl. přenesená",$N$419,0)</f>
        <v>0</v>
      </c>
      <c r="BH419" s="108">
        <f>IF($U$419="sníž. přenesená",$N$419,0)</f>
        <v>0</v>
      </c>
      <c r="BI419" s="108">
        <f>IF($U$419="nulová",$N$419,0)</f>
        <v>0</v>
      </c>
      <c r="BJ419" s="68" t="s">
        <v>18</v>
      </c>
      <c r="BK419" s="108">
        <f>ROUND($L$419*$K$419,2)</f>
        <v>0</v>
      </c>
      <c r="BL419" s="68" t="s">
        <v>124</v>
      </c>
      <c r="BM419" s="68" t="s">
        <v>435</v>
      </c>
    </row>
    <row r="420" spans="2:47" s="7" customFormat="1" ht="27" customHeight="1">
      <c r="B420" s="21"/>
      <c r="F420" s="166" t="s">
        <v>438</v>
      </c>
      <c r="G420" s="150"/>
      <c r="H420" s="150"/>
      <c r="I420" s="150"/>
      <c r="J420" s="150"/>
      <c r="K420" s="150"/>
      <c r="L420" s="150"/>
      <c r="M420" s="150"/>
      <c r="N420" s="150"/>
      <c r="O420" s="150"/>
      <c r="P420" s="150"/>
      <c r="Q420" s="150"/>
      <c r="R420" s="150"/>
      <c r="S420" s="21"/>
      <c r="T420" s="45"/>
      <c r="AA420" s="46"/>
      <c r="AT420" s="7" t="s">
        <v>126</v>
      </c>
      <c r="AU420" s="7" t="s">
        <v>73</v>
      </c>
    </row>
    <row r="421" spans="2:47" s="7" customFormat="1" ht="286.5" customHeight="1">
      <c r="B421" s="21"/>
      <c r="F421" s="167" t="s">
        <v>139</v>
      </c>
      <c r="G421" s="150"/>
      <c r="H421" s="150"/>
      <c r="I421" s="150"/>
      <c r="J421" s="150"/>
      <c r="K421" s="150"/>
      <c r="L421" s="150"/>
      <c r="M421" s="150"/>
      <c r="N421" s="150"/>
      <c r="O421" s="150"/>
      <c r="P421" s="150"/>
      <c r="Q421" s="150"/>
      <c r="R421" s="150"/>
      <c r="S421" s="21"/>
      <c r="T421" s="45"/>
      <c r="AA421" s="46"/>
      <c r="AT421" s="7" t="s">
        <v>128</v>
      </c>
      <c r="AU421" s="7" t="s">
        <v>73</v>
      </c>
    </row>
    <row r="422" spans="2:51" s="7" customFormat="1" ht="15.75" customHeight="1">
      <c r="B422" s="109"/>
      <c r="E422" s="110"/>
      <c r="F422" s="189" t="s">
        <v>129</v>
      </c>
      <c r="G422" s="190"/>
      <c r="H422" s="190"/>
      <c r="I422" s="190"/>
      <c r="K422" s="110"/>
      <c r="S422" s="109"/>
      <c r="T422" s="111"/>
      <c r="AA422" s="112"/>
      <c r="AT422" s="110" t="s">
        <v>130</v>
      </c>
      <c r="AU422" s="110" t="s">
        <v>73</v>
      </c>
      <c r="AV422" s="110" t="s">
        <v>18</v>
      </c>
      <c r="AW422" s="110" t="s">
        <v>82</v>
      </c>
      <c r="AX422" s="110" t="s">
        <v>65</v>
      </c>
      <c r="AY422" s="110" t="s">
        <v>119</v>
      </c>
    </row>
    <row r="423" spans="2:51" s="7" customFormat="1" ht="15.75" customHeight="1">
      <c r="B423" s="113"/>
      <c r="E423" s="114"/>
      <c r="F423" s="174" t="s">
        <v>439</v>
      </c>
      <c r="G423" s="175"/>
      <c r="H423" s="175"/>
      <c r="I423" s="175"/>
      <c r="K423" s="115">
        <v>246</v>
      </c>
      <c r="S423" s="113"/>
      <c r="T423" s="116"/>
      <c r="AA423" s="117"/>
      <c r="AT423" s="114" t="s">
        <v>130</v>
      </c>
      <c r="AU423" s="114" t="s">
        <v>73</v>
      </c>
      <c r="AV423" s="114" t="s">
        <v>73</v>
      </c>
      <c r="AW423" s="114" t="s">
        <v>82</v>
      </c>
      <c r="AX423" s="114" t="s">
        <v>65</v>
      </c>
      <c r="AY423" s="114" t="s">
        <v>119</v>
      </c>
    </row>
    <row r="424" spans="2:51" s="7" customFormat="1" ht="15.75" customHeight="1">
      <c r="B424" s="118"/>
      <c r="E424" s="119"/>
      <c r="F424" s="187" t="s">
        <v>132</v>
      </c>
      <c r="G424" s="188"/>
      <c r="H424" s="188"/>
      <c r="I424" s="188"/>
      <c r="K424" s="120">
        <v>246</v>
      </c>
      <c r="S424" s="118"/>
      <c r="T424" s="121"/>
      <c r="AA424" s="122"/>
      <c r="AT424" s="119" t="s">
        <v>130</v>
      </c>
      <c r="AU424" s="119" t="s">
        <v>73</v>
      </c>
      <c r="AV424" s="119" t="s">
        <v>124</v>
      </c>
      <c r="AW424" s="119" t="s">
        <v>82</v>
      </c>
      <c r="AX424" s="119" t="s">
        <v>18</v>
      </c>
      <c r="AY424" s="119" t="s">
        <v>119</v>
      </c>
    </row>
    <row r="425" spans="2:65" s="7" customFormat="1" ht="27" customHeight="1">
      <c r="B425" s="21"/>
      <c r="C425" s="99">
        <v>71</v>
      </c>
      <c r="D425" s="99" t="s">
        <v>120</v>
      </c>
      <c r="E425" s="100" t="s">
        <v>144</v>
      </c>
      <c r="F425" s="168" t="s">
        <v>145</v>
      </c>
      <c r="G425" s="169"/>
      <c r="H425" s="169"/>
      <c r="I425" s="169"/>
      <c r="J425" s="102" t="s">
        <v>146</v>
      </c>
      <c r="K425" s="103">
        <v>441.26</v>
      </c>
      <c r="L425" s="172"/>
      <c r="M425" s="169"/>
      <c r="N425" s="173">
        <f>ROUND($L$425*$K$425,2)</f>
        <v>0</v>
      </c>
      <c r="O425" s="169"/>
      <c r="P425" s="169"/>
      <c r="Q425" s="169"/>
      <c r="R425" s="101"/>
      <c r="S425" s="21"/>
      <c r="T425" s="104"/>
      <c r="U425" s="105" t="s">
        <v>35</v>
      </c>
      <c r="X425" s="106">
        <v>0</v>
      </c>
      <c r="Y425" s="106">
        <f>$X$425*$K$425</f>
        <v>0</v>
      </c>
      <c r="Z425" s="106">
        <v>0</v>
      </c>
      <c r="AA425" s="107">
        <f>$Z$425*$K$425</f>
        <v>0</v>
      </c>
      <c r="AR425" s="68" t="s">
        <v>124</v>
      </c>
      <c r="AT425" s="68" t="s">
        <v>120</v>
      </c>
      <c r="AU425" s="68" t="s">
        <v>73</v>
      </c>
      <c r="AY425" s="7" t="s">
        <v>119</v>
      </c>
      <c r="BE425" s="108">
        <f>IF($U$425="základní",$N$425,0)</f>
        <v>0</v>
      </c>
      <c r="BF425" s="108">
        <f>IF($U$425="snížená",$N$425,0)</f>
        <v>0</v>
      </c>
      <c r="BG425" s="108">
        <f>IF($U$425="zákl. přenesená",$N$425,0)</f>
        <v>0</v>
      </c>
      <c r="BH425" s="108">
        <f>IF($U$425="sníž. přenesená",$N$425,0)</f>
        <v>0</v>
      </c>
      <c r="BI425" s="108">
        <f>IF($U$425="nulová",$N$425,0)</f>
        <v>0</v>
      </c>
      <c r="BJ425" s="68" t="s">
        <v>18</v>
      </c>
      <c r="BK425" s="108">
        <f>ROUND($L$425*$K$425,2)</f>
        <v>0</v>
      </c>
      <c r="BL425" s="68" t="s">
        <v>124</v>
      </c>
      <c r="BM425" s="68" t="s">
        <v>440</v>
      </c>
    </row>
    <row r="426" spans="2:47" s="7" customFormat="1" ht="27" customHeight="1">
      <c r="B426" s="21"/>
      <c r="F426" s="166" t="s">
        <v>147</v>
      </c>
      <c r="G426" s="150"/>
      <c r="H426" s="150"/>
      <c r="I426" s="150"/>
      <c r="J426" s="150"/>
      <c r="K426" s="150"/>
      <c r="L426" s="150"/>
      <c r="M426" s="150"/>
      <c r="N426" s="150"/>
      <c r="O426" s="150"/>
      <c r="P426" s="150"/>
      <c r="Q426" s="150"/>
      <c r="R426" s="150"/>
      <c r="S426" s="21"/>
      <c r="T426" s="45"/>
      <c r="AA426" s="46"/>
      <c r="AT426" s="7" t="s">
        <v>126</v>
      </c>
      <c r="AU426" s="7" t="s">
        <v>73</v>
      </c>
    </row>
    <row r="427" spans="2:47" s="7" customFormat="1" ht="263.25" customHeight="1">
      <c r="B427" s="21"/>
      <c r="F427" s="167" t="s">
        <v>148</v>
      </c>
      <c r="G427" s="150"/>
      <c r="H427" s="150"/>
      <c r="I427" s="150"/>
      <c r="J427" s="150"/>
      <c r="K427" s="150"/>
      <c r="L427" s="150"/>
      <c r="M427" s="150"/>
      <c r="N427" s="150"/>
      <c r="O427" s="150"/>
      <c r="P427" s="150"/>
      <c r="Q427" s="150"/>
      <c r="R427" s="150"/>
      <c r="S427" s="21"/>
      <c r="T427" s="45"/>
      <c r="AA427" s="46"/>
      <c r="AT427" s="7" t="s">
        <v>128</v>
      </c>
      <c r="AU427" s="7" t="s">
        <v>73</v>
      </c>
    </row>
    <row r="428" spans="2:51" s="7" customFormat="1" ht="15.75" customHeight="1">
      <c r="B428" s="109"/>
      <c r="E428" s="110"/>
      <c r="F428" s="189" t="s">
        <v>129</v>
      </c>
      <c r="G428" s="190"/>
      <c r="H428" s="190"/>
      <c r="I428" s="190"/>
      <c r="K428" s="110"/>
      <c r="S428" s="109"/>
      <c r="T428" s="111"/>
      <c r="AA428" s="112"/>
      <c r="AT428" s="110" t="s">
        <v>130</v>
      </c>
      <c r="AU428" s="110" t="s">
        <v>73</v>
      </c>
      <c r="AV428" s="110" t="s">
        <v>18</v>
      </c>
      <c r="AW428" s="110" t="s">
        <v>82</v>
      </c>
      <c r="AX428" s="110" t="s">
        <v>65</v>
      </c>
      <c r="AY428" s="110" t="s">
        <v>119</v>
      </c>
    </row>
    <row r="429" spans="2:51" s="7" customFormat="1" ht="15.75" customHeight="1">
      <c r="B429" s="109"/>
      <c r="E429" s="110"/>
      <c r="F429" s="189" t="s">
        <v>441</v>
      </c>
      <c r="G429" s="190"/>
      <c r="H429" s="190"/>
      <c r="I429" s="190"/>
      <c r="K429" s="110"/>
      <c r="S429" s="109"/>
      <c r="T429" s="111"/>
      <c r="AA429" s="112"/>
      <c r="AT429" s="110" t="s">
        <v>130</v>
      </c>
      <c r="AU429" s="110" t="s">
        <v>73</v>
      </c>
      <c r="AV429" s="110" t="s">
        <v>18</v>
      </c>
      <c r="AW429" s="110" t="s">
        <v>82</v>
      </c>
      <c r="AX429" s="110" t="s">
        <v>65</v>
      </c>
      <c r="AY429" s="110" t="s">
        <v>119</v>
      </c>
    </row>
    <row r="430" spans="2:51" s="7" customFormat="1" ht="15.75" customHeight="1">
      <c r="B430" s="113"/>
      <c r="E430" s="114"/>
      <c r="F430" s="174" t="s">
        <v>442</v>
      </c>
      <c r="G430" s="175"/>
      <c r="H430" s="175"/>
      <c r="I430" s="175"/>
      <c r="K430" s="115">
        <v>441.26</v>
      </c>
      <c r="S430" s="113"/>
      <c r="T430" s="116"/>
      <c r="AA430" s="117"/>
      <c r="AT430" s="114" t="s">
        <v>130</v>
      </c>
      <c r="AU430" s="114" t="s">
        <v>73</v>
      </c>
      <c r="AV430" s="114" t="s">
        <v>73</v>
      </c>
      <c r="AW430" s="114" t="s">
        <v>82</v>
      </c>
      <c r="AX430" s="114" t="s">
        <v>65</v>
      </c>
      <c r="AY430" s="114" t="s">
        <v>119</v>
      </c>
    </row>
    <row r="431" spans="2:51" s="7" customFormat="1" ht="15.75" customHeight="1">
      <c r="B431" s="118"/>
      <c r="E431" s="119"/>
      <c r="F431" s="187" t="s">
        <v>132</v>
      </c>
      <c r="G431" s="188"/>
      <c r="H431" s="188"/>
      <c r="I431" s="188"/>
      <c r="K431" s="120">
        <v>441.26</v>
      </c>
      <c r="S431" s="118"/>
      <c r="T431" s="121"/>
      <c r="AA431" s="122"/>
      <c r="AT431" s="119" t="s">
        <v>130</v>
      </c>
      <c r="AU431" s="119" t="s">
        <v>73</v>
      </c>
      <c r="AV431" s="119" t="s">
        <v>124</v>
      </c>
      <c r="AW431" s="119" t="s">
        <v>82</v>
      </c>
      <c r="AX431" s="119" t="s">
        <v>18</v>
      </c>
      <c r="AY431" s="119" t="s">
        <v>119</v>
      </c>
    </row>
    <row r="432" spans="2:65" s="7" customFormat="1" ht="27" customHeight="1">
      <c r="B432" s="21"/>
      <c r="C432" s="99">
        <v>72</v>
      </c>
      <c r="D432" s="99" t="s">
        <v>120</v>
      </c>
      <c r="E432" s="100" t="s">
        <v>152</v>
      </c>
      <c r="F432" s="168" t="s">
        <v>153</v>
      </c>
      <c r="G432" s="169"/>
      <c r="H432" s="169"/>
      <c r="I432" s="169"/>
      <c r="J432" s="102" t="s">
        <v>146</v>
      </c>
      <c r="K432" s="103">
        <v>518.13</v>
      </c>
      <c r="L432" s="172"/>
      <c r="M432" s="169"/>
      <c r="N432" s="173">
        <f>ROUND($L$432*$K$432,2)</f>
        <v>0</v>
      </c>
      <c r="O432" s="169"/>
      <c r="P432" s="169"/>
      <c r="Q432" s="169"/>
      <c r="R432" s="101"/>
      <c r="S432" s="21"/>
      <c r="T432" s="104"/>
      <c r="U432" s="105" t="s">
        <v>35</v>
      </c>
      <c r="X432" s="106">
        <v>0</v>
      </c>
      <c r="Y432" s="106">
        <f>$X$432*$K$432</f>
        <v>0</v>
      </c>
      <c r="Z432" s="106">
        <v>0</v>
      </c>
      <c r="AA432" s="107">
        <f>$Z$432*$K$432</f>
        <v>0</v>
      </c>
      <c r="AR432" s="68" t="s">
        <v>124</v>
      </c>
      <c r="AT432" s="68" t="s">
        <v>120</v>
      </c>
      <c r="AU432" s="68" t="s">
        <v>73</v>
      </c>
      <c r="AY432" s="7" t="s">
        <v>119</v>
      </c>
      <c r="BE432" s="108">
        <f>IF($U$432="základní",$N$432,0)</f>
        <v>0</v>
      </c>
      <c r="BF432" s="108">
        <f>IF($U$432="snížená",$N$432,0)</f>
        <v>0</v>
      </c>
      <c r="BG432" s="108">
        <f>IF($U$432="zákl. přenesená",$N$432,0)</f>
        <v>0</v>
      </c>
      <c r="BH432" s="108">
        <f>IF($U$432="sníž. přenesená",$N$432,0)</f>
        <v>0</v>
      </c>
      <c r="BI432" s="108">
        <f>IF($U$432="nulová",$N$432,0)</f>
        <v>0</v>
      </c>
      <c r="BJ432" s="68" t="s">
        <v>18</v>
      </c>
      <c r="BK432" s="108">
        <f>ROUND($L$432*$K$432,2)</f>
        <v>0</v>
      </c>
      <c r="BL432" s="68" t="s">
        <v>124</v>
      </c>
      <c r="BM432" s="68" t="s">
        <v>443</v>
      </c>
    </row>
    <row r="433" spans="2:47" s="7" customFormat="1" ht="27" customHeight="1">
      <c r="B433" s="21"/>
      <c r="F433" s="166" t="s">
        <v>154</v>
      </c>
      <c r="G433" s="150"/>
      <c r="H433" s="150"/>
      <c r="I433" s="150"/>
      <c r="J433" s="150"/>
      <c r="K433" s="150"/>
      <c r="L433" s="150"/>
      <c r="M433" s="150"/>
      <c r="N433" s="150"/>
      <c r="O433" s="150"/>
      <c r="P433" s="150"/>
      <c r="Q433" s="150"/>
      <c r="R433" s="150"/>
      <c r="S433" s="21"/>
      <c r="T433" s="45"/>
      <c r="AA433" s="46"/>
      <c r="AT433" s="7" t="s">
        <v>126</v>
      </c>
      <c r="AU433" s="7" t="s">
        <v>73</v>
      </c>
    </row>
    <row r="434" spans="2:47" s="7" customFormat="1" ht="298.5" customHeight="1">
      <c r="B434" s="21"/>
      <c r="F434" s="167" t="s">
        <v>155</v>
      </c>
      <c r="G434" s="150"/>
      <c r="H434" s="150"/>
      <c r="I434" s="150"/>
      <c r="J434" s="150"/>
      <c r="K434" s="150"/>
      <c r="L434" s="150"/>
      <c r="M434" s="150"/>
      <c r="N434" s="150"/>
      <c r="O434" s="150"/>
      <c r="P434" s="150"/>
      <c r="Q434" s="150"/>
      <c r="R434" s="150"/>
      <c r="S434" s="21"/>
      <c r="T434" s="45"/>
      <c r="AA434" s="46"/>
      <c r="AT434" s="7" t="s">
        <v>128</v>
      </c>
      <c r="AU434" s="7" t="s">
        <v>73</v>
      </c>
    </row>
    <row r="435" spans="2:51" s="7" customFormat="1" ht="15.75" customHeight="1">
      <c r="B435" s="109"/>
      <c r="E435" s="110"/>
      <c r="F435" s="189" t="s">
        <v>129</v>
      </c>
      <c r="G435" s="190"/>
      <c r="H435" s="190"/>
      <c r="I435" s="190"/>
      <c r="K435" s="110"/>
      <c r="S435" s="109"/>
      <c r="T435" s="111"/>
      <c r="AA435" s="112"/>
      <c r="AT435" s="110" t="s">
        <v>130</v>
      </c>
      <c r="AU435" s="110" t="s">
        <v>73</v>
      </c>
      <c r="AV435" s="110" t="s">
        <v>18</v>
      </c>
      <c r="AW435" s="110" t="s">
        <v>82</v>
      </c>
      <c r="AX435" s="110" t="s">
        <v>65</v>
      </c>
      <c r="AY435" s="110" t="s">
        <v>119</v>
      </c>
    </row>
    <row r="436" spans="2:51" s="7" customFormat="1" ht="15.75" customHeight="1">
      <c r="B436" s="113"/>
      <c r="E436" s="114"/>
      <c r="F436" s="174" t="s">
        <v>444</v>
      </c>
      <c r="G436" s="175"/>
      <c r="H436" s="175"/>
      <c r="I436" s="175"/>
      <c r="K436" s="115">
        <v>518.13</v>
      </c>
      <c r="S436" s="113"/>
      <c r="T436" s="116"/>
      <c r="AA436" s="117"/>
      <c r="AT436" s="114" t="s">
        <v>130</v>
      </c>
      <c r="AU436" s="114" t="s">
        <v>73</v>
      </c>
      <c r="AV436" s="114" t="s">
        <v>73</v>
      </c>
      <c r="AW436" s="114" t="s">
        <v>82</v>
      </c>
      <c r="AX436" s="114" t="s">
        <v>65</v>
      </c>
      <c r="AY436" s="114" t="s">
        <v>119</v>
      </c>
    </row>
    <row r="437" spans="2:51" s="7" customFormat="1" ht="15.75" customHeight="1">
      <c r="B437" s="118"/>
      <c r="E437" s="119"/>
      <c r="F437" s="187" t="s">
        <v>132</v>
      </c>
      <c r="G437" s="188"/>
      <c r="H437" s="188"/>
      <c r="I437" s="188"/>
      <c r="K437" s="120">
        <v>518.13</v>
      </c>
      <c r="S437" s="118"/>
      <c r="T437" s="121"/>
      <c r="AA437" s="122"/>
      <c r="AT437" s="119" t="s">
        <v>130</v>
      </c>
      <c r="AU437" s="119" t="s">
        <v>73</v>
      </c>
      <c r="AV437" s="119" t="s">
        <v>124</v>
      </c>
      <c r="AW437" s="119" t="s">
        <v>82</v>
      </c>
      <c r="AX437" s="119" t="s">
        <v>18</v>
      </c>
      <c r="AY437" s="119" t="s">
        <v>119</v>
      </c>
    </row>
    <row r="438" spans="2:65" s="7" customFormat="1" ht="27" customHeight="1">
      <c r="B438" s="21"/>
      <c r="C438" s="99">
        <v>73</v>
      </c>
      <c r="D438" s="99" t="s">
        <v>120</v>
      </c>
      <c r="E438" s="100" t="s">
        <v>158</v>
      </c>
      <c r="F438" s="168" t="s">
        <v>159</v>
      </c>
      <c r="G438" s="169"/>
      <c r="H438" s="169"/>
      <c r="I438" s="169"/>
      <c r="J438" s="102" t="s">
        <v>146</v>
      </c>
      <c r="K438" s="103">
        <v>272.7</v>
      </c>
      <c r="L438" s="172"/>
      <c r="M438" s="169"/>
      <c r="N438" s="173">
        <f>ROUND($L$438*$K$438,2)</f>
        <v>0</v>
      </c>
      <c r="O438" s="169"/>
      <c r="P438" s="169"/>
      <c r="Q438" s="169"/>
      <c r="R438" s="101"/>
      <c r="S438" s="21"/>
      <c r="T438" s="104"/>
      <c r="U438" s="105" t="s">
        <v>35</v>
      </c>
      <c r="X438" s="106">
        <v>0</v>
      </c>
      <c r="Y438" s="106">
        <f>$X$438*$K$438</f>
        <v>0</v>
      </c>
      <c r="Z438" s="106">
        <v>0</v>
      </c>
      <c r="AA438" s="107">
        <f>$Z$438*$K$438</f>
        <v>0</v>
      </c>
      <c r="AR438" s="68" t="s">
        <v>124</v>
      </c>
      <c r="AT438" s="68" t="s">
        <v>120</v>
      </c>
      <c r="AU438" s="68" t="s">
        <v>73</v>
      </c>
      <c r="AY438" s="7" t="s">
        <v>119</v>
      </c>
      <c r="BE438" s="108">
        <f>IF($U$438="základní",$N$438,0)</f>
        <v>0</v>
      </c>
      <c r="BF438" s="108">
        <f>IF($U$438="snížená",$N$438,0)</f>
        <v>0</v>
      </c>
      <c r="BG438" s="108">
        <f>IF($U$438="zákl. přenesená",$N$438,0)</f>
        <v>0</v>
      </c>
      <c r="BH438" s="108">
        <f>IF($U$438="sníž. přenesená",$N$438,0)</f>
        <v>0</v>
      </c>
      <c r="BI438" s="108">
        <f>IF($U$438="nulová",$N$438,0)</f>
        <v>0</v>
      </c>
      <c r="BJ438" s="68" t="s">
        <v>18</v>
      </c>
      <c r="BK438" s="108">
        <f>ROUND($L$438*$K$438,2)</f>
        <v>0</v>
      </c>
      <c r="BL438" s="68" t="s">
        <v>124</v>
      </c>
      <c r="BM438" s="68" t="s">
        <v>445</v>
      </c>
    </row>
    <row r="439" spans="2:47" s="7" customFormat="1" ht="27" customHeight="1">
      <c r="B439" s="21"/>
      <c r="F439" s="166" t="s">
        <v>160</v>
      </c>
      <c r="G439" s="150"/>
      <c r="H439" s="150"/>
      <c r="I439" s="150"/>
      <c r="J439" s="150"/>
      <c r="K439" s="150"/>
      <c r="L439" s="150"/>
      <c r="M439" s="150"/>
      <c r="N439" s="150"/>
      <c r="O439" s="150"/>
      <c r="P439" s="150"/>
      <c r="Q439" s="150"/>
      <c r="R439" s="150"/>
      <c r="S439" s="21"/>
      <c r="T439" s="45"/>
      <c r="AA439" s="46"/>
      <c r="AT439" s="7" t="s">
        <v>126</v>
      </c>
      <c r="AU439" s="7" t="s">
        <v>73</v>
      </c>
    </row>
    <row r="440" spans="2:47" s="7" customFormat="1" ht="409.5" customHeight="1">
      <c r="B440" s="21"/>
      <c r="F440" s="167" t="s">
        <v>161</v>
      </c>
      <c r="G440" s="150"/>
      <c r="H440" s="150"/>
      <c r="I440" s="150"/>
      <c r="J440" s="150"/>
      <c r="K440" s="150"/>
      <c r="L440" s="150"/>
      <c r="M440" s="150"/>
      <c r="N440" s="150"/>
      <c r="O440" s="150"/>
      <c r="P440" s="150"/>
      <c r="Q440" s="150"/>
      <c r="R440" s="150"/>
      <c r="S440" s="21"/>
      <c r="T440" s="45"/>
      <c r="AA440" s="46"/>
      <c r="AT440" s="7" t="s">
        <v>128</v>
      </c>
      <c r="AU440" s="7" t="s">
        <v>73</v>
      </c>
    </row>
    <row r="441" spans="2:51" s="7" customFormat="1" ht="15.75" customHeight="1">
      <c r="B441" s="109"/>
      <c r="E441" s="110"/>
      <c r="F441" s="189" t="s">
        <v>129</v>
      </c>
      <c r="G441" s="190"/>
      <c r="H441" s="190"/>
      <c r="I441" s="190"/>
      <c r="K441" s="110"/>
      <c r="S441" s="109"/>
      <c r="T441" s="111"/>
      <c r="AA441" s="112"/>
      <c r="AT441" s="110" t="s">
        <v>130</v>
      </c>
      <c r="AU441" s="110" t="s">
        <v>73</v>
      </c>
      <c r="AV441" s="110" t="s">
        <v>18</v>
      </c>
      <c r="AW441" s="110" t="s">
        <v>82</v>
      </c>
      <c r="AX441" s="110" t="s">
        <v>65</v>
      </c>
      <c r="AY441" s="110" t="s">
        <v>119</v>
      </c>
    </row>
    <row r="442" spans="2:51" s="7" customFormat="1" ht="15.75" customHeight="1">
      <c r="B442" s="113"/>
      <c r="E442" s="114"/>
      <c r="F442" s="174" t="s">
        <v>446</v>
      </c>
      <c r="G442" s="175"/>
      <c r="H442" s="175"/>
      <c r="I442" s="175"/>
      <c r="K442" s="115">
        <v>272.7</v>
      </c>
      <c r="S442" s="113"/>
      <c r="T442" s="116"/>
      <c r="AA442" s="117"/>
      <c r="AT442" s="114" t="s">
        <v>130</v>
      </c>
      <c r="AU442" s="114" t="s">
        <v>73</v>
      </c>
      <c r="AV442" s="114" t="s">
        <v>73</v>
      </c>
      <c r="AW442" s="114" t="s">
        <v>82</v>
      </c>
      <c r="AX442" s="114" t="s">
        <v>65</v>
      </c>
      <c r="AY442" s="114" t="s">
        <v>119</v>
      </c>
    </row>
    <row r="443" spans="2:51" s="7" customFormat="1" ht="15.75" customHeight="1">
      <c r="B443" s="118"/>
      <c r="E443" s="119"/>
      <c r="F443" s="187" t="s">
        <v>132</v>
      </c>
      <c r="G443" s="188"/>
      <c r="H443" s="188"/>
      <c r="I443" s="188"/>
      <c r="K443" s="120">
        <v>272.7</v>
      </c>
      <c r="S443" s="118"/>
      <c r="T443" s="121"/>
      <c r="AA443" s="122"/>
      <c r="AT443" s="119" t="s">
        <v>130</v>
      </c>
      <c r="AU443" s="119" t="s">
        <v>73</v>
      </c>
      <c r="AV443" s="119" t="s">
        <v>124</v>
      </c>
      <c r="AW443" s="119" t="s">
        <v>82</v>
      </c>
      <c r="AX443" s="119" t="s">
        <v>18</v>
      </c>
      <c r="AY443" s="119" t="s">
        <v>119</v>
      </c>
    </row>
    <row r="444" spans="2:65" s="7" customFormat="1" ht="27" customHeight="1">
      <c r="B444" s="21"/>
      <c r="C444" s="99">
        <v>74</v>
      </c>
      <c r="D444" s="99" t="s">
        <v>120</v>
      </c>
      <c r="E444" s="100" t="s">
        <v>164</v>
      </c>
      <c r="F444" s="168" t="s">
        <v>165</v>
      </c>
      <c r="G444" s="169"/>
      <c r="H444" s="169"/>
      <c r="I444" s="169"/>
      <c r="J444" s="102" t="s">
        <v>146</v>
      </c>
      <c r="K444" s="103">
        <v>245.43</v>
      </c>
      <c r="L444" s="172"/>
      <c r="M444" s="169"/>
      <c r="N444" s="173">
        <f>ROUND($L$444*$K$444,2)</f>
        <v>0</v>
      </c>
      <c r="O444" s="169"/>
      <c r="P444" s="169"/>
      <c r="Q444" s="169"/>
      <c r="R444" s="101"/>
      <c r="S444" s="21"/>
      <c r="T444" s="104"/>
      <c r="U444" s="105" t="s">
        <v>35</v>
      </c>
      <c r="X444" s="106">
        <v>0</v>
      </c>
      <c r="Y444" s="106">
        <f>$X$444*$K$444</f>
        <v>0</v>
      </c>
      <c r="Z444" s="106">
        <v>0</v>
      </c>
      <c r="AA444" s="107">
        <f>$Z$444*$K$444</f>
        <v>0</v>
      </c>
      <c r="AR444" s="68" t="s">
        <v>124</v>
      </c>
      <c r="AT444" s="68" t="s">
        <v>120</v>
      </c>
      <c r="AU444" s="68" t="s">
        <v>73</v>
      </c>
      <c r="AY444" s="7" t="s">
        <v>119</v>
      </c>
      <c r="BE444" s="108">
        <f>IF($U$444="základní",$N$444,0)</f>
        <v>0</v>
      </c>
      <c r="BF444" s="108">
        <f>IF($U$444="snížená",$N$444,0)</f>
        <v>0</v>
      </c>
      <c r="BG444" s="108">
        <f>IF($U$444="zákl. přenesená",$N$444,0)</f>
        <v>0</v>
      </c>
      <c r="BH444" s="108">
        <f>IF($U$444="sníž. přenesená",$N$444,0)</f>
        <v>0</v>
      </c>
      <c r="BI444" s="108">
        <f>IF($U$444="nulová",$N$444,0)</f>
        <v>0</v>
      </c>
      <c r="BJ444" s="68" t="s">
        <v>18</v>
      </c>
      <c r="BK444" s="108">
        <f>ROUND($L$444*$K$444,2)</f>
        <v>0</v>
      </c>
      <c r="BL444" s="68" t="s">
        <v>124</v>
      </c>
      <c r="BM444" s="68" t="s">
        <v>447</v>
      </c>
    </row>
    <row r="445" spans="2:47" s="7" customFormat="1" ht="27" customHeight="1">
      <c r="B445" s="21"/>
      <c r="F445" s="166" t="s">
        <v>166</v>
      </c>
      <c r="G445" s="150"/>
      <c r="H445" s="150"/>
      <c r="I445" s="150"/>
      <c r="J445" s="150"/>
      <c r="K445" s="150"/>
      <c r="L445" s="150"/>
      <c r="M445" s="150"/>
      <c r="N445" s="150"/>
      <c r="O445" s="150"/>
      <c r="P445" s="150"/>
      <c r="Q445" s="150"/>
      <c r="R445" s="150"/>
      <c r="S445" s="21"/>
      <c r="T445" s="45"/>
      <c r="AA445" s="46"/>
      <c r="AT445" s="7" t="s">
        <v>126</v>
      </c>
      <c r="AU445" s="7" t="s">
        <v>73</v>
      </c>
    </row>
    <row r="446" spans="2:47" s="7" customFormat="1" ht="204" customHeight="1">
      <c r="B446" s="21"/>
      <c r="F446" s="167" t="s">
        <v>167</v>
      </c>
      <c r="G446" s="150"/>
      <c r="H446" s="150"/>
      <c r="I446" s="150"/>
      <c r="J446" s="150"/>
      <c r="K446" s="150"/>
      <c r="L446" s="150"/>
      <c r="M446" s="150"/>
      <c r="N446" s="150"/>
      <c r="O446" s="150"/>
      <c r="P446" s="150"/>
      <c r="Q446" s="150"/>
      <c r="R446" s="150"/>
      <c r="S446" s="21"/>
      <c r="T446" s="45"/>
      <c r="AA446" s="46"/>
      <c r="AT446" s="7" t="s">
        <v>128</v>
      </c>
      <c r="AU446" s="7" t="s">
        <v>73</v>
      </c>
    </row>
    <row r="447" spans="2:51" s="7" customFormat="1" ht="15.75" customHeight="1">
      <c r="B447" s="109"/>
      <c r="E447" s="110"/>
      <c r="F447" s="189" t="s">
        <v>168</v>
      </c>
      <c r="G447" s="190"/>
      <c r="H447" s="190"/>
      <c r="I447" s="190"/>
      <c r="K447" s="110"/>
      <c r="S447" s="109"/>
      <c r="T447" s="111"/>
      <c r="AA447" s="112"/>
      <c r="AT447" s="110" t="s">
        <v>130</v>
      </c>
      <c r="AU447" s="110" t="s">
        <v>73</v>
      </c>
      <c r="AV447" s="110" t="s">
        <v>18</v>
      </c>
      <c r="AW447" s="110" t="s">
        <v>82</v>
      </c>
      <c r="AX447" s="110" t="s">
        <v>65</v>
      </c>
      <c r="AY447" s="110" t="s">
        <v>119</v>
      </c>
    </row>
    <row r="448" spans="2:51" s="7" customFormat="1" ht="15.75" customHeight="1">
      <c r="B448" s="113"/>
      <c r="E448" s="114"/>
      <c r="F448" s="174" t="s">
        <v>448</v>
      </c>
      <c r="G448" s="175"/>
      <c r="H448" s="175"/>
      <c r="I448" s="175"/>
      <c r="K448" s="115">
        <v>245.43</v>
      </c>
      <c r="S448" s="113"/>
      <c r="T448" s="116"/>
      <c r="AA448" s="117"/>
      <c r="AT448" s="114" t="s">
        <v>130</v>
      </c>
      <c r="AU448" s="114" t="s">
        <v>73</v>
      </c>
      <c r="AV448" s="114" t="s">
        <v>73</v>
      </c>
      <c r="AW448" s="114" t="s">
        <v>82</v>
      </c>
      <c r="AX448" s="114" t="s">
        <v>65</v>
      </c>
      <c r="AY448" s="114" t="s">
        <v>119</v>
      </c>
    </row>
    <row r="449" spans="2:51" s="7" customFormat="1" ht="15.75" customHeight="1">
      <c r="B449" s="118"/>
      <c r="E449" s="119"/>
      <c r="F449" s="187" t="s">
        <v>132</v>
      </c>
      <c r="G449" s="188"/>
      <c r="H449" s="188"/>
      <c r="I449" s="188"/>
      <c r="K449" s="120">
        <v>245.43</v>
      </c>
      <c r="S449" s="118"/>
      <c r="T449" s="121"/>
      <c r="AA449" s="122"/>
      <c r="AT449" s="119" t="s">
        <v>130</v>
      </c>
      <c r="AU449" s="119" t="s">
        <v>73</v>
      </c>
      <c r="AV449" s="119" t="s">
        <v>124</v>
      </c>
      <c r="AW449" s="119" t="s">
        <v>82</v>
      </c>
      <c r="AX449" s="119" t="s">
        <v>18</v>
      </c>
      <c r="AY449" s="119" t="s">
        <v>119</v>
      </c>
    </row>
    <row r="450" spans="2:65" s="7" customFormat="1" ht="39" customHeight="1">
      <c r="B450" s="21"/>
      <c r="C450" s="99">
        <v>75</v>
      </c>
      <c r="D450" s="99" t="s">
        <v>120</v>
      </c>
      <c r="E450" s="100" t="s">
        <v>171</v>
      </c>
      <c r="F450" s="168" t="s">
        <v>172</v>
      </c>
      <c r="G450" s="169"/>
      <c r="H450" s="169"/>
      <c r="I450" s="169"/>
      <c r="J450" s="102" t="s">
        <v>146</v>
      </c>
      <c r="K450" s="103">
        <v>2454.3</v>
      </c>
      <c r="L450" s="172"/>
      <c r="M450" s="169"/>
      <c r="N450" s="173">
        <f>ROUND($L$450*$K$450,2)</f>
        <v>0</v>
      </c>
      <c r="O450" s="169"/>
      <c r="P450" s="169"/>
      <c r="Q450" s="169"/>
      <c r="R450" s="101"/>
      <c r="S450" s="21"/>
      <c r="T450" s="104"/>
      <c r="U450" s="105" t="s">
        <v>35</v>
      </c>
      <c r="X450" s="106">
        <v>0</v>
      </c>
      <c r="Y450" s="106">
        <f>$X$450*$K$450</f>
        <v>0</v>
      </c>
      <c r="Z450" s="106">
        <v>0</v>
      </c>
      <c r="AA450" s="107">
        <f>$Z$450*$K$450</f>
        <v>0</v>
      </c>
      <c r="AR450" s="68" t="s">
        <v>124</v>
      </c>
      <c r="AT450" s="68" t="s">
        <v>120</v>
      </c>
      <c r="AU450" s="68" t="s">
        <v>73</v>
      </c>
      <c r="AY450" s="7" t="s">
        <v>119</v>
      </c>
      <c r="BE450" s="108">
        <f>IF($U$450="základní",$N$450,0)</f>
        <v>0</v>
      </c>
      <c r="BF450" s="108">
        <f>IF($U$450="snížená",$N$450,0)</f>
        <v>0</v>
      </c>
      <c r="BG450" s="108">
        <f>IF($U$450="zákl. přenesená",$N$450,0)</f>
        <v>0</v>
      </c>
      <c r="BH450" s="108">
        <f>IF($U$450="sníž. přenesená",$N$450,0)</f>
        <v>0</v>
      </c>
      <c r="BI450" s="108">
        <f>IF($U$450="nulová",$N$450,0)</f>
        <v>0</v>
      </c>
      <c r="BJ450" s="68" t="s">
        <v>18</v>
      </c>
      <c r="BK450" s="108">
        <f>ROUND($L$450*$K$450,2)</f>
        <v>0</v>
      </c>
      <c r="BL450" s="68" t="s">
        <v>124</v>
      </c>
      <c r="BM450" s="68" t="s">
        <v>449</v>
      </c>
    </row>
    <row r="451" spans="2:47" s="7" customFormat="1" ht="27" customHeight="1">
      <c r="B451" s="21"/>
      <c r="F451" s="166" t="s">
        <v>173</v>
      </c>
      <c r="G451" s="150"/>
      <c r="H451" s="150"/>
      <c r="I451" s="150"/>
      <c r="J451" s="150"/>
      <c r="K451" s="150"/>
      <c r="L451" s="150"/>
      <c r="M451" s="150"/>
      <c r="N451" s="150"/>
      <c r="O451" s="150"/>
      <c r="P451" s="150"/>
      <c r="Q451" s="150"/>
      <c r="R451" s="150"/>
      <c r="S451" s="21"/>
      <c r="T451" s="45"/>
      <c r="AA451" s="46"/>
      <c r="AT451" s="7" t="s">
        <v>126</v>
      </c>
      <c r="AU451" s="7" t="s">
        <v>73</v>
      </c>
    </row>
    <row r="452" spans="2:47" s="7" customFormat="1" ht="204" customHeight="1">
      <c r="B452" s="21"/>
      <c r="F452" s="167" t="s">
        <v>167</v>
      </c>
      <c r="G452" s="150"/>
      <c r="H452" s="150"/>
      <c r="I452" s="150"/>
      <c r="J452" s="150"/>
      <c r="K452" s="150"/>
      <c r="L452" s="150"/>
      <c r="M452" s="150"/>
      <c r="N452" s="150"/>
      <c r="O452" s="150"/>
      <c r="P452" s="150"/>
      <c r="Q452" s="150"/>
      <c r="R452" s="150"/>
      <c r="S452" s="21"/>
      <c r="T452" s="45"/>
      <c r="AA452" s="46"/>
      <c r="AT452" s="7" t="s">
        <v>128</v>
      </c>
      <c r="AU452" s="7" t="s">
        <v>73</v>
      </c>
    </row>
    <row r="453" spans="2:65" s="7" customFormat="1" ht="15.75" customHeight="1">
      <c r="B453" s="21"/>
      <c r="C453" s="99">
        <v>76</v>
      </c>
      <c r="D453" s="99" t="s">
        <v>120</v>
      </c>
      <c r="E453" s="100" t="s">
        <v>174</v>
      </c>
      <c r="F453" s="168" t="s">
        <v>175</v>
      </c>
      <c r="G453" s="169"/>
      <c r="H453" s="169"/>
      <c r="I453" s="169"/>
      <c r="J453" s="102" t="s">
        <v>146</v>
      </c>
      <c r="K453" s="103">
        <v>245.43</v>
      </c>
      <c r="L453" s="172"/>
      <c r="M453" s="169"/>
      <c r="N453" s="173">
        <f>ROUND($L$453*$K$453,2)</f>
        <v>0</v>
      </c>
      <c r="O453" s="169"/>
      <c r="P453" s="169"/>
      <c r="Q453" s="169"/>
      <c r="R453" s="101"/>
      <c r="S453" s="21"/>
      <c r="T453" s="104"/>
      <c r="U453" s="105" t="s">
        <v>35</v>
      </c>
      <c r="X453" s="106">
        <v>0</v>
      </c>
      <c r="Y453" s="106">
        <f>$X$453*$K$453</f>
        <v>0</v>
      </c>
      <c r="Z453" s="106">
        <v>0</v>
      </c>
      <c r="AA453" s="107">
        <f>$Z$453*$K$453</f>
        <v>0</v>
      </c>
      <c r="AR453" s="68" t="s">
        <v>124</v>
      </c>
      <c r="AT453" s="68" t="s">
        <v>120</v>
      </c>
      <c r="AU453" s="68" t="s">
        <v>73</v>
      </c>
      <c r="AY453" s="7" t="s">
        <v>119</v>
      </c>
      <c r="BE453" s="108">
        <f>IF($U$453="základní",$N$453,0)</f>
        <v>0</v>
      </c>
      <c r="BF453" s="108">
        <f>IF($U$453="snížená",$N$453,0)</f>
        <v>0</v>
      </c>
      <c r="BG453" s="108">
        <f>IF($U$453="zákl. přenesená",$N$453,0)</f>
        <v>0</v>
      </c>
      <c r="BH453" s="108">
        <f>IF($U$453="sníž. přenesená",$N$453,0)</f>
        <v>0</v>
      </c>
      <c r="BI453" s="108">
        <f>IF($U$453="nulová",$N$453,0)</f>
        <v>0</v>
      </c>
      <c r="BJ453" s="68" t="s">
        <v>18</v>
      </c>
      <c r="BK453" s="108">
        <f>ROUND($L$453*$K$453,2)</f>
        <v>0</v>
      </c>
      <c r="BL453" s="68" t="s">
        <v>124</v>
      </c>
      <c r="BM453" s="68" t="s">
        <v>450</v>
      </c>
    </row>
    <row r="454" spans="2:47" s="7" customFormat="1" ht="16.5" customHeight="1">
      <c r="B454" s="21"/>
      <c r="F454" s="166" t="s">
        <v>175</v>
      </c>
      <c r="G454" s="150"/>
      <c r="H454" s="150"/>
      <c r="I454" s="150"/>
      <c r="J454" s="150"/>
      <c r="K454" s="150"/>
      <c r="L454" s="150"/>
      <c r="M454" s="150"/>
      <c r="N454" s="150"/>
      <c r="O454" s="150"/>
      <c r="P454" s="150"/>
      <c r="Q454" s="150"/>
      <c r="R454" s="150"/>
      <c r="S454" s="21"/>
      <c r="T454" s="45"/>
      <c r="AA454" s="46"/>
      <c r="AT454" s="7" t="s">
        <v>126</v>
      </c>
      <c r="AU454" s="7" t="s">
        <v>73</v>
      </c>
    </row>
    <row r="455" spans="2:47" s="7" customFormat="1" ht="333.75" customHeight="1">
      <c r="B455" s="21"/>
      <c r="F455" s="167" t="s">
        <v>176</v>
      </c>
      <c r="G455" s="150"/>
      <c r="H455" s="150"/>
      <c r="I455" s="150"/>
      <c r="J455" s="150"/>
      <c r="K455" s="150"/>
      <c r="L455" s="150"/>
      <c r="M455" s="150"/>
      <c r="N455" s="150"/>
      <c r="O455" s="150"/>
      <c r="P455" s="150"/>
      <c r="Q455" s="150"/>
      <c r="R455" s="150"/>
      <c r="S455" s="21"/>
      <c r="T455" s="45"/>
      <c r="AA455" s="46"/>
      <c r="AT455" s="7" t="s">
        <v>128</v>
      </c>
      <c r="AU455" s="7" t="s">
        <v>73</v>
      </c>
    </row>
    <row r="456" spans="2:65" s="7" customFormat="1" ht="27" customHeight="1">
      <c r="B456" s="21"/>
      <c r="C456" s="99">
        <v>77</v>
      </c>
      <c r="D456" s="99" t="s">
        <v>120</v>
      </c>
      <c r="E456" s="100" t="s">
        <v>178</v>
      </c>
      <c r="F456" s="168" t="s">
        <v>179</v>
      </c>
      <c r="G456" s="169"/>
      <c r="H456" s="169"/>
      <c r="I456" s="169"/>
      <c r="J456" s="102" t="s">
        <v>180</v>
      </c>
      <c r="K456" s="103">
        <v>441.774</v>
      </c>
      <c r="L456" s="172"/>
      <c r="M456" s="169"/>
      <c r="N456" s="173">
        <f>ROUND($L$456*$K$456,2)</f>
        <v>0</v>
      </c>
      <c r="O456" s="169"/>
      <c r="P456" s="169"/>
      <c r="Q456" s="169"/>
      <c r="R456" s="101"/>
      <c r="S456" s="21"/>
      <c r="T456" s="104"/>
      <c r="U456" s="105" t="s">
        <v>35</v>
      </c>
      <c r="X456" s="106">
        <v>0</v>
      </c>
      <c r="Y456" s="106">
        <f>$X$456*$K$456</f>
        <v>0</v>
      </c>
      <c r="Z456" s="106">
        <v>0</v>
      </c>
      <c r="AA456" s="107">
        <f>$Z$456*$K$456</f>
        <v>0</v>
      </c>
      <c r="AR456" s="68" t="s">
        <v>124</v>
      </c>
      <c r="AT456" s="68" t="s">
        <v>120</v>
      </c>
      <c r="AU456" s="68" t="s">
        <v>73</v>
      </c>
      <c r="AY456" s="7" t="s">
        <v>119</v>
      </c>
      <c r="BE456" s="108">
        <f>IF($U$456="základní",$N$456,0)</f>
        <v>0</v>
      </c>
      <c r="BF456" s="108">
        <f>IF($U$456="snížená",$N$456,0)</f>
        <v>0</v>
      </c>
      <c r="BG456" s="108">
        <f>IF($U$456="zákl. přenesená",$N$456,0)</f>
        <v>0</v>
      </c>
      <c r="BH456" s="108">
        <f>IF($U$456="sníž. přenesená",$N$456,0)</f>
        <v>0</v>
      </c>
      <c r="BI456" s="108">
        <f>IF($U$456="nulová",$N$456,0)</f>
        <v>0</v>
      </c>
      <c r="BJ456" s="68" t="s">
        <v>18</v>
      </c>
      <c r="BK456" s="108">
        <f>ROUND($L$456*$K$456,2)</f>
        <v>0</v>
      </c>
      <c r="BL456" s="68" t="s">
        <v>124</v>
      </c>
      <c r="BM456" s="68" t="s">
        <v>451</v>
      </c>
    </row>
    <row r="457" spans="2:47" s="7" customFormat="1" ht="16.5" customHeight="1">
      <c r="B457" s="21"/>
      <c r="F457" s="166" t="s">
        <v>181</v>
      </c>
      <c r="G457" s="150"/>
      <c r="H457" s="150"/>
      <c r="I457" s="150"/>
      <c r="J457" s="150"/>
      <c r="K457" s="150"/>
      <c r="L457" s="150"/>
      <c r="M457" s="150"/>
      <c r="N457" s="150"/>
      <c r="O457" s="150"/>
      <c r="P457" s="150"/>
      <c r="Q457" s="150"/>
      <c r="R457" s="150"/>
      <c r="S457" s="21"/>
      <c r="T457" s="45"/>
      <c r="AA457" s="46"/>
      <c r="AT457" s="7" t="s">
        <v>126</v>
      </c>
      <c r="AU457" s="7" t="s">
        <v>73</v>
      </c>
    </row>
    <row r="458" spans="2:47" s="7" customFormat="1" ht="333.75" customHeight="1">
      <c r="B458" s="21"/>
      <c r="F458" s="167" t="s">
        <v>176</v>
      </c>
      <c r="G458" s="150"/>
      <c r="H458" s="150"/>
      <c r="I458" s="150"/>
      <c r="J458" s="150"/>
      <c r="K458" s="150"/>
      <c r="L458" s="150"/>
      <c r="M458" s="150"/>
      <c r="N458" s="150"/>
      <c r="O458" s="150"/>
      <c r="P458" s="150"/>
      <c r="Q458" s="150"/>
      <c r="R458" s="150"/>
      <c r="S458" s="21"/>
      <c r="T458" s="45"/>
      <c r="AA458" s="46"/>
      <c r="AT458" s="7" t="s">
        <v>128</v>
      </c>
      <c r="AU458" s="7" t="s">
        <v>73</v>
      </c>
    </row>
    <row r="459" spans="2:51" s="7" customFormat="1" ht="15.75" customHeight="1">
      <c r="B459" s="113"/>
      <c r="E459" s="114"/>
      <c r="F459" s="174" t="s">
        <v>452</v>
      </c>
      <c r="G459" s="175"/>
      <c r="H459" s="175"/>
      <c r="I459" s="175"/>
      <c r="K459" s="115">
        <v>441.774</v>
      </c>
      <c r="S459" s="113"/>
      <c r="T459" s="116"/>
      <c r="AA459" s="117"/>
      <c r="AT459" s="114" t="s">
        <v>130</v>
      </c>
      <c r="AU459" s="114" t="s">
        <v>73</v>
      </c>
      <c r="AV459" s="114" t="s">
        <v>73</v>
      </c>
      <c r="AW459" s="114" t="s">
        <v>82</v>
      </c>
      <c r="AX459" s="114" t="s">
        <v>65</v>
      </c>
      <c r="AY459" s="114" t="s">
        <v>119</v>
      </c>
    </row>
    <row r="460" spans="2:51" s="7" customFormat="1" ht="15.75" customHeight="1">
      <c r="B460" s="118"/>
      <c r="E460" s="119"/>
      <c r="F460" s="187" t="s">
        <v>132</v>
      </c>
      <c r="G460" s="188"/>
      <c r="H460" s="188"/>
      <c r="I460" s="188"/>
      <c r="K460" s="120">
        <v>441.774</v>
      </c>
      <c r="S460" s="118"/>
      <c r="T460" s="121"/>
      <c r="AA460" s="122"/>
      <c r="AT460" s="119" t="s">
        <v>130</v>
      </c>
      <c r="AU460" s="119" t="s">
        <v>73</v>
      </c>
      <c r="AV460" s="119" t="s">
        <v>124</v>
      </c>
      <c r="AW460" s="119" t="s">
        <v>82</v>
      </c>
      <c r="AX460" s="119" t="s">
        <v>18</v>
      </c>
      <c r="AY460" s="119" t="s">
        <v>119</v>
      </c>
    </row>
    <row r="461" spans="2:65" s="7" customFormat="1" ht="15.75" customHeight="1">
      <c r="B461" s="21"/>
      <c r="C461" s="99">
        <v>78</v>
      </c>
      <c r="D461" s="99" t="s">
        <v>120</v>
      </c>
      <c r="E461" s="100" t="s">
        <v>184</v>
      </c>
      <c r="F461" s="168" t="s">
        <v>185</v>
      </c>
      <c r="G461" s="169"/>
      <c r="H461" s="169"/>
      <c r="I461" s="169"/>
      <c r="J461" s="102" t="s">
        <v>123</v>
      </c>
      <c r="K461" s="103">
        <v>1641.5</v>
      </c>
      <c r="L461" s="172"/>
      <c r="M461" s="169"/>
      <c r="N461" s="173">
        <f>ROUND($L$461*$K$461,2)</f>
        <v>0</v>
      </c>
      <c r="O461" s="169"/>
      <c r="P461" s="169"/>
      <c r="Q461" s="169"/>
      <c r="R461" s="101"/>
      <c r="S461" s="21"/>
      <c r="T461" s="104"/>
      <c r="U461" s="105" t="s">
        <v>35</v>
      </c>
      <c r="X461" s="106">
        <v>0</v>
      </c>
      <c r="Y461" s="106">
        <f>$X$461*$K$461</f>
        <v>0</v>
      </c>
      <c r="Z461" s="106">
        <v>0</v>
      </c>
      <c r="AA461" s="107">
        <f>$Z$461*$K$461</f>
        <v>0</v>
      </c>
      <c r="AR461" s="68" t="s">
        <v>124</v>
      </c>
      <c r="AT461" s="68" t="s">
        <v>120</v>
      </c>
      <c r="AU461" s="68" t="s">
        <v>73</v>
      </c>
      <c r="AY461" s="7" t="s">
        <v>119</v>
      </c>
      <c r="BE461" s="108">
        <f>IF($U$461="základní",$N$461,0)</f>
        <v>0</v>
      </c>
      <c r="BF461" s="108">
        <f>IF($U$461="snížená",$N$461,0)</f>
        <v>0</v>
      </c>
      <c r="BG461" s="108">
        <f>IF($U$461="zákl. přenesená",$N$461,0)</f>
        <v>0</v>
      </c>
      <c r="BH461" s="108">
        <f>IF($U$461="sníž. přenesená",$N$461,0)</f>
        <v>0</v>
      </c>
      <c r="BI461" s="108">
        <f>IF($U$461="nulová",$N$461,0)</f>
        <v>0</v>
      </c>
      <c r="BJ461" s="68" t="s">
        <v>18</v>
      </c>
      <c r="BK461" s="108">
        <f>ROUND($L$461*$K$461,2)</f>
        <v>0</v>
      </c>
      <c r="BL461" s="68" t="s">
        <v>124</v>
      </c>
      <c r="BM461" s="68" t="s">
        <v>453</v>
      </c>
    </row>
    <row r="462" spans="2:47" s="7" customFormat="1" ht="16.5" customHeight="1">
      <c r="B462" s="21"/>
      <c r="F462" s="166" t="s">
        <v>186</v>
      </c>
      <c r="G462" s="150"/>
      <c r="H462" s="150"/>
      <c r="I462" s="150"/>
      <c r="J462" s="150"/>
      <c r="K462" s="150"/>
      <c r="L462" s="150"/>
      <c r="M462" s="150"/>
      <c r="N462" s="150"/>
      <c r="O462" s="150"/>
      <c r="P462" s="150"/>
      <c r="Q462" s="150"/>
      <c r="R462" s="150"/>
      <c r="S462" s="21"/>
      <c r="T462" s="45"/>
      <c r="AA462" s="46"/>
      <c r="AT462" s="7" t="s">
        <v>126</v>
      </c>
      <c r="AU462" s="7" t="s">
        <v>73</v>
      </c>
    </row>
    <row r="463" spans="2:47" s="7" customFormat="1" ht="192" customHeight="1">
      <c r="B463" s="21"/>
      <c r="F463" s="167" t="s">
        <v>187</v>
      </c>
      <c r="G463" s="150"/>
      <c r="H463" s="150"/>
      <c r="I463" s="150"/>
      <c r="J463" s="150"/>
      <c r="K463" s="150"/>
      <c r="L463" s="150"/>
      <c r="M463" s="150"/>
      <c r="N463" s="150"/>
      <c r="O463" s="150"/>
      <c r="P463" s="150"/>
      <c r="Q463" s="150"/>
      <c r="R463" s="150"/>
      <c r="S463" s="21"/>
      <c r="T463" s="45"/>
      <c r="AA463" s="46"/>
      <c r="AT463" s="7" t="s">
        <v>128</v>
      </c>
      <c r="AU463" s="7" t="s">
        <v>73</v>
      </c>
    </row>
    <row r="464" spans="2:51" s="7" customFormat="1" ht="15.75" customHeight="1">
      <c r="B464" s="109"/>
      <c r="E464" s="110"/>
      <c r="F464" s="189" t="s">
        <v>129</v>
      </c>
      <c r="G464" s="190"/>
      <c r="H464" s="190"/>
      <c r="I464" s="190"/>
      <c r="K464" s="110"/>
      <c r="S464" s="109"/>
      <c r="T464" s="111"/>
      <c r="AA464" s="112"/>
      <c r="AT464" s="110" t="s">
        <v>130</v>
      </c>
      <c r="AU464" s="110" t="s">
        <v>73</v>
      </c>
      <c r="AV464" s="110" t="s">
        <v>18</v>
      </c>
      <c r="AW464" s="110" t="s">
        <v>82</v>
      </c>
      <c r="AX464" s="110" t="s">
        <v>65</v>
      </c>
      <c r="AY464" s="110" t="s">
        <v>119</v>
      </c>
    </row>
    <row r="465" spans="2:51" s="7" customFormat="1" ht="15.75" customHeight="1">
      <c r="B465" s="113"/>
      <c r="E465" s="114"/>
      <c r="F465" s="174" t="s">
        <v>454</v>
      </c>
      <c r="G465" s="175"/>
      <c r="H465" s="175"/>
      <c r="I465" s="175"/>
      <c r="K465" s="115">
        <v>1641.5</v>
      </c>
      <c r="S465" s="113"/>
      <c r="T465" s="116"/>
      <c r="AA465" s="117"/>
      <c r="AT465" s="114" t="s">
        <v>130</v>
      </c>
      <c r="AU465" s="114" t="s">
        <v>73</v>
      </c>
      <c r="AV465" s="114" t="s">
        <v>73</v>
      </c>
      <c r="AW465" s="114" t="s">
        <v>82</v>
      </c>
      <c r="AX465" s="114" t="s">
        <v>65</v>
      </c>
      <c r="AY465" s="114" t="s">
        <v>119</v>
      </c>
    </row>
    <row r="466" spans="2:51" s="7" customFormat="1" ht="15.75" customHeight="1">
      <c r="B466" s="118"/>
      <c r="E466" s="119"/>
      <c r="F466" s="187" t="s">
        <v>132</v>
      </c>
      <c r="G466" s="188"/>
      <c r="H466" s="188"/>
      <c r="I466" s="188"/>
      <c r="K466" s="120">
        <v>1641.5</v>
      </c>
      <c r="S466" s="118"/>
      <c r="T466" s="121"/>
      <c r="AA466" s="122"/>
      <c r="AT466" s="119" t="s">
        <v>130</v>
      </c>
      <c r="AU466" s="119" t="s">
        <v>73</v>
      </c>
      <c r="AV466" s="119" t="s">
        <v>124</v>
      </c>
      <c r="AW466" s="119" t="s">
        <v>82</v>
      </c>
      <c r="AX466" s="119" t="s">
        <v>18</v>
      </c>
      <c r="AY466" s="119" t="s">
        <v>119</v>
      </c>
    </row>
    <row r="467" spans="2:65" s="7" customFormat="1" ht="27" customHeight="1">
      <c r="B467" s="21"/>
      <c r="C467" s="99">
        <v>79</v>
      </c>
      <c r="D467" s="99" t="s">
        <v>120</v>
      </c>
      <c r="E467" s="100" t="s">
        <v>456</v>
      </c>
      <c r="F467" s="168" t="s">
        <v>457</v>
      </c>
      <c r="G467" s="169"/>
      <c r="H467" s="169"/>
      <c r="I467" s="169"/>
      <c r="J467" s="102" t="s">
        <v>286</v>
      </c>
      <c r="K467" s="103">
        <v>10</v>
      </c>
      <c r="L467" s="172"/>
      <c r="M467" s="169"/>
      <c r="N467" s="173">
        <f>ROUND($L$467*$K$467,2)</f>
        <v>0</v>
      </c>
      <c r="O467" s="169"/>
      <c r="P467" s="169"/>
      <c r="Q467" s="169"/>
      <c r="R467" s="101"/>
      <c r="S467" s="21"/>
      <c r="T467" s="104"/>
      <c r="U467" s="105" t="s">
        <v>35</v>
      </c>
      <c r="X467" s="106">
        <v>0</v>
      </c>
      <c r="Y467" s="106">
        <f>$X$467*$K$467</f>
        <v>0</v>
      </c>
      <c r="Z467" s="106">
        <v>0</v>
      </c>
      <c r="AA467" s="107">
        <f>$Z$467*$K$467</f>
        <v>0</v>
      </c>
      <c r="AR467" s="68" t="s">
        <v>124</v>
      </c>
      <c r="AT467" s="68" t="s">
        <v>120</v>
      </c>
      <c r="AU467" s="68" t="s">
        <v>73</v>
      </c>
      <c r="AY467" s="7" t="s">
        <v>119</v>
      </c>
      <c r="BE467" s="108">
        <f>IF($U$467="základní",$N$467,0)</f>
        <v>0</v>
      </c>
      <c r="BF467" s="108">
        <f>IF($U$467="snížená",$N$467,0)</f>
        <v>0</v>
      </c>
      <c r="BG467" s="108">
        <f>IF($U$467="zákl. přenesená",$N$467,0)</f>
        <v>0</v>
      </c>
      <c r="BH467" s="108">
        <f>IF($U$467="sníž. přenesená",$N$467,0)</f>
        <v>0</v>
      </c>
      <c r="BI467" s="108">
        <f>IF($U$467="nulová",$N$467,0)</f>
        <v>0</v>
      </c>
      <c r="BJ467" s="68" t="s">
        <v>18</v>
      </c>
      <c r="BK467" s="108">
        <f>ROUND($L$467*$K$467,2)</f>
        <v>0</v>
      </c>
      <c r="BL467" s="68" t="s">
        <v>124</v>
      </c>
      <c r="BM467" s="68" t="s">
        <v>455</v>
      </c>
    </row>
    <row r="468" spans="2:47" s="7" customFormat="1" ht="16.5" customHeight="1">
      <c r="B468" s="21"/>
      <c r="F468" s="166" t="s">
        <v>458</v>
      </c>
      <c r="G468" s="150"/>
      <c r="H468" s="150"/>
      <c r="I468" s="150"/>
      <c r="J468" s="150"/>
      <c r="K468" s="150"/>
      <c r="L468" s="150"/>
      <c r="M468" s="150"/>
      <c r="N468" s="150"/>
      <c r="O468" s="150"/>
      <c r="P468" s="150"/>
      <c r="Q468" s="150"/>
      <c r="R468" s="150"/>
      <c r="S468" s="21"/>
      <c r="T468" s="45"/>
      <c r="AA468" s="46"/>
      <c r="AT468" s="7" t="s">
        <v>126</v>
      </c>
      <c r="AU468" s="7" t="s">
        <v>73</v>
      </c>
    </row>
    <row r="469" spans="2:47" s="7" customFormat="1" ht="180" customHeight="1">
      <c r="B469" s="21"/>
      <c r="F469" s="167" t="s">
        <v>459</v>
      </c>
      <c r="G469" s="150"/>
      <c r="H469" s="150"/>
      <c r="I469" s="150"/>
      <c r="J469" s="150"/>
      <c r="K469" s="150"/>
      <c r="L469" s="150"/>
      <c r="M469" s="150"/>
      <c r="N469" s="150"/>
      <c r="O469" s="150"/>
      <c r="P469" s="150"/>
      <c r="Q469" s="150"/>
      <c r="R469" s="150"/>
      <c r="S469" s="21"/>
      <c r="T469" s="45"/>
      <c r="AA469" s="46"/>
      <c r="AT469" s="7" t="s">
        <v>128</v>
      </c>
      <c r="AU469" s="7" t="s">
        <v>73</v>
      </c>
    </row>
    <row r="470" spans="2:65" s="7" customFormat="1" ht="27" customHeight="1">
      <c r="B470" s="21"/>
      <c r="C470" s="99">
        <v>80</v>
      </c>
      <c r="D470" s="99" t="s">
        <v>120</v>
      </c>
      <c r="E470" s="100" t="s">
        <v>461</v>
      </c>
      <c r="F470" s="168" t="s">
        <v>462</v>
      </c>
      <c r="G470" s="169"/>
      <c r="H470" s="169"/>
      <c r="I470" s="169"/>
      <c r="J470" s="102" t="s">
        <v>286</v>
      </c>
      <c r="K470" s="103">
        <v>10</v>
      </c>
      <c r="L470" s="172"/>
      <c r="M470" s="169"/>
      <c r="N470" s="173">
        <f>ROUND($L$470*$K$470,2)</f>
        <v>0</v>
      </c>
      <c r="O470" s="169"/>
      <c r="P470" s="169"/>
      <c r="Q470" s="169"/>
      <c r="R470" s="101"/>
      <c r="S470" s="21"/>
      <c r="T470" s="104"/>
      <c r="U470" s="105" t="s">
        <v>35</v>
      </c>
      <c r="X470" s="106">
        <v>0</v>
      </c>
      <c r="Y470" s="106">
        <f>$X$470*$K$470</f>
        <v>0</v>
      </c>
      <c r="Z470" s="106">
        <v>0</v>
      </c>
      <c r="AA470" s="107">
        <f>$Z$470*$K$470</f>
        <v>0</v>
      </c>
      <c r="AR470" s="68" t="s">
        <v>124</v>
      </c>
      <c r="AT470" s="68" t="s">
        <v>120</v>
      </c>
      <c r="AU470" s="68" t="s">
        <v>73</v>
      </c>
      <c r="AY470" s="7" t="s">
        <v>119</v>
      </c>
      <c r="BE470" s="108">
        <f>IF($U$470="základní",$N$470,0)</f>
        <v>0</v>
      </c>
      <c r="BF470" s="108">
        <f>IF($U$470="snížená",$N$470,0)</f>
        <v>0</v>
      </c>
      <c r="BG470" s="108">
        <f>IF($U$470="zákl. přenesená",$N$470,0)</f>
        <v>0</v>
      </c>
      <c r="BH470" s="108">
        <f>IF($U$470="sníž. přenesená",$N$470,0)</f>
        <v>0</v>
      </c>
      <c r="BI470" s="108">
        <f>IF($U$470="nulová",$N$470,0)</f>
        <v>0</v>
      </c>
      <c r="BJ470" s="68" t="s">
        <v>18</v>
      </c>
      <c r="BK470" s="108">
        <f>ROUND($L$470*$K$470,2)</f>
        <v>0</v>
      </c>
      <c r="BL470" s="68" t="s">
        <v>124</v>
      </c>
      <c r="BM470" s="68" t="s">
        <v>460</v>
      </c>
    </row>
    <row r="471" spans="2:47" s="7" customFormat="1" ht="16.5" customHeight="1">
      <c r="B471" s="21"/>
      <c r="F471" s="166" t="s">
        <v>463</v>
      </c>
      <c r="G471" s="150"/>
      <c r="H471" s="150"/>
      <c r="I471" s="150"/>
      <c r="J471" s="150"/>
      <c r="K471" s="150"/>
      <c r="L471" s="150"/>
      <c r="M471" s="150"/>
      <c r="N471" s="150"/>
      <c r="O471" s="150"/>
      <c r="P471" s="150"/>
      <c r="Q471" s="150"/>
      <c r="R471" s="150"/>
      <c r="S471" s="21"/>
      <c r="T471" s="45"/>
      <c r="AA471" s="46"/>
      <c r="AT471" s="7" t="s">
        <v>126</v>
      </c>
      <c r="AU471" s="7" t="s">
        <v>73</v>
      </c>
    </row>
    <row r="472" spans="2:47" s="7" customFormat="1" ht="192" customHeight="1">
      <c r="B472" s="21"/>
      <c r="F472" s="167" t="s">
        <v>464</v>
      </c>
      <c r="G472" s="150"/>
      <c r="H472" s="150"/>
      <c r="I472" s="150"/>
      <c r="J472" s="150"/>
      <c r="K472" s="150"/>
      <c r="L472" s="150"/>
      <c r="M472" s="150"/>
      <c r="N472" s="150"/>
      <c r="O472" s="150"/>
      <c r="P472" s="150"/>
      <c r="Q472" s="150"/>
      <c r="R472" s="150"/>
      <c r="S472" s="21"/>
      <c r="T472" s="45"/>
      <c r="AA472" s="46"/>
      <c r="AT472" s="7" t="s">
        <v>128</v>
      </c>
      <c r="AU472" s="7" t="s">
        <v>73</v>
      </c>
    </row>
    <row r="473" spans="2:65" s="7" customFormat="1" ht="27" customHeight="1">
      <c r="B473" s="21"/>
      <c r="C473" s="99">
        <v>81</v>
      </c>
      <c r="D473" s="99" t="s">
        <v>120</v>
      </c>
      <c r="E473" s="100" t="s">
        <v>466</v>
      </c>
      <c r="F473" s="168" t="s">
        <v>467</v>
      </c>
      <c r="G473" s="169"/>
      <c r="H473" s="169"/>
      <c r="I473" s="169"/>
      <c r="J473" s="102" t="s">
        <v>286</v>
      </c>
      <c r="K473" s="103">
        <v>10</v>
      </c>
      <c r="L473" s="172"/>
      <c r="M473" s="169"/>
      <c r="N473" s="173">
        <f>ROUND($L$473*$K$473,2)</f>
        <v>0</v>
      </c>
      <c r="O473" s="169"/>
      <c r="P473" s="169"/>
      <c r="Q473" s="169"/>
      <c r="R473" s="101"/>
      <c r="S473" s="21"/>
      <c r="T473" s="104"/>
      <c r="U473" s="105" t="s">
        <v>35</v>
      </c>
      <c r="X473" s="106">
        <v>0</v>
      </c>
      <c r="Y473" s="106">
        <f>$X$473*$K$473</f>
        <v>0</v>
      </c>
      <c r="Z473" s="106">
        <v>0</v>
      </c>
      <c r="AA473" s="107">
        <f>$Z$473*$K$473</f>
        <v>0</v>
      </c>
      <c r="AR473" s="68" t="s">
        <v>124</v>
      </c>
      <c r="AT473" s="68" t="s">
        <v>120</v>
      </c>
      <c r="AU473" s="68" t="s">
        <v>73</v>
      </c>
      <c r="AY473" s="7" t="s">
        <v>119</v>
      </c>
      <c r="BE473" s="108">
        <f>IF($U$473="základní",$N$473,0)</f>
        <v>0</v>
      </c>
      <c r="BF473" s="108">
        <f>IF($U$473="snížená",$N$473,0)</f>
        <v>0</v>
      </c>
      <c r="BG473" s="108">
        <f>IF($U$473="zákl. přenesená",$N$473,0)</f>
        <v>0</v>
      </c>
      <c r="BH473" s="108">
        <f>IF($U$473="sníž. přenesená",$N$473,0)</f>
        <v>0</v>
      </c>
      <c r="BI473" s="108">
        <f>IF($U$473="nulová",$N$473,0)</f>
        <v>0</v>
      </c>
      <c r="BJ473" s="68" t="s">
        <v>18</v>
      </c>
      <c r="BK473" s="108">
        <f>ROUND($L$473*$K$473,2)</f>
        <v>0</v>
      </c>
      <c r="BL473" s="68" t="s">
        <v>124</v>
      </c>
      <c r="BM473" s="68" t="s">
        <v>465</v>
      </c>
    </row>
    <row r="474" spans="2:47" s="7" customFormat="1" ht="16.5" customHeight="1">
      <c r="B474" s="21"/>
      <c r="F474" s="166" t="s">
        <v>468</v>
      </c>
      <c r="G474" s="150"/>
      <c r="H474" s="150"/>
      <c r="I474" s="150"/>
      <c r="J474" s="150"/>
      <c r="K474" s="150"/>
      <c r="L474" s="150"/>
      <c r="M474" s="150"/>
      <c r="N474" s="150"/>
      <c r="O474" s="150"/>
      <c r="P474" s="150"/>
      <c r="Q474" s="150"/>
      <c r="R474" s="150"/>
      <c r="S474" s="21"/>
      <c r="T474" s="45"/>
      <c r="AA474" s="46"/>
      <c r="AT474" s="7" t="s">
        <v>126</v>
      </c>
      <c r="AU474" s="7" t="s">
        <v>73</v>
      </c>
    </row>
    <row r="475" spans="2:47" s="7" customFormat="1" ht="50.25" customHeight="1">
      <c r="B475" s="21"/>
      <c r="F475" s="167" t="s">
        <v>469</v>
      </c>
      <c r="G475" s="150"/>
      <c r="H475" s="150"/>
      <c r="I475" s="150"/>
      <c r="J475" s="150"/>
      <c r="K475" s="150"/>
      <c r="L475" s="150"/>
      <c r="M475" s="150"/>
      <c r="N475" s="150"/>
      <c r="O475" s="150"/>
      <c r="P475" s="150"/>
      <c r="Q475" s="150"/>
      <c r="R475" s="150"/>
      <c r="S475" s="21"/>
      <c r="T475" s="45"/>
      <c r="AA475" s="46"/>
      <c r="AT475" s="7" t="s">
        <v>128</v>
      </c>
      <c r="AU475" s="7" t="s">
        <v>73</v>
      </c>
    </row>
    <row r="476" spans="2:65" s="7" customFormat="1" ht="27" customHeight="1">
      <c r="B476" s="21"/>
      <c r="C476" s="99">
        <v>82</v>
      </c>
      <c r="D476" s="99" t="s">
        <v>120</v>
      </c>
      <c r="E476" s="100" t="s">
        <v>471</v>
      </c>
      <c r="F476" s="168" t="s">
        <v>472</v>
      </c>
      <c r="G476" s="169"/>
      <c r="H476" s="169"/>
      <c r="I476" s="169"/>
      <c r="J476" s="102" t="s">
        <v>286</v>
      </c>
      <c r="K476" s="103">
        <v>10</v>
      </c>
      <c r="L476" s="172"/>
      <c r="M476" s="169"/>
      <c r="N476" s="173">
        <f>ROUND($L$476*$K$476,2)</f>
        <v>0</v>
      </c>
      <c r="O476" s="169"/>
      <c r="P476" s="169"/>
      <c r="Q476" s="169"/>
      <c r="R476" s="101"/>
      <c r="S476" s="21"/>
      <c r="T476" s="104"/>
      <c r="U476" s="105" t="s">
        <v>35</v>
      </c>
      <c r="X476" s="106">
        <v>0</v>
      </c>
      <c r="Y476" s="106">
        <f>$X$476*$K$476</f>
        <v>0</v>
      </c>
      <c r="Z476" s="106">
        <v>0</v>
      </c>
      <c r="AA476" s="107">
        <f>$Z$476*$K$476</f>
        <v>0</v>
      </c>
      <c r="AR476" s="68" t="s">
        <v>124</v>
      </c>
      <c r="AT476" s="68" t="s">
        <v>120</v>
      </c>
      <c r="AU476" s="68" t="s">
        <v>73</v>
      </c>
      <c r="AY476" s="7" t="s">
        <v>119</v>
      </c>
      <c r="BE476" s="108">
        <f>IF($U$476="základní",$N$476,0)</f>
        <v>0</v>
      </c>
      <c r="BF476" s="108">
        <f>IF($U$476="snížená",$N$476,0)</f>
        <v>0</v>
      </c>
      <c r="BG476" s="108">
        <f>IF($U$476="zákl. přenesená",$N$476,0)</f>
        <v>0</v>
      </c>
      <c r="BH476" s="108">
        <f>IF($U$476="sníž. přenesená",$N$476,0)</f>
        <v>0</v>
      </c>
      <c r="BI476" s="108">
        <f>IF($U$476="nulová",$N$476,0)</f>
        <v>0</v>
      </c>
      <c r="BJ476" s="68" t="s">
        <v>18</v>
      </c>
      <c r="BK476" s="108">
        <f>ROUND($L$476*$K$476,2)</f>
        <v>0</v>
      </c>
      <c r="BL476" s="68" t="s">
        <v>124</v>
      </c>
      <c r="BM476" s="68" t="s">
        <v>470</v>
      </c>
    </row>
    <row r="477" spans="2:47" s="7" customFormat="1" ht="16.5" customHeight="1">
      <c r="B477" s="21"/>
      <c r="F477" s="166" t="s">
        <v>473</v>
      </c>
      <c r="G477" s="150"/>
      <c r="H477" s="150"/>
      <c r="I477" s="150"/>
      <c r="J477" s="150"/>
      <c r="K477" s="150"/>
      <c r="L477" s="150"/>
      <c r="M477" s="150"/>
      <c r="N477" s="150"/>
      <c r="O477" s="150"/>
      <c r="P477" s="150"/>
      <c r="Q477" s="150"/>
      <c r="R477" s="150"/>
      <c r="S477" s="21"/>
      <c r="T477" s="45"/>
      <c r="AA477" s="46"/>
      <c r="AT477" s="7" t="s">
        <v>126</v>
      </c>
      <c r="AU477" s="7" t="s">
        <v>73</v>
      </c>
    </row>
    <row r="478" spans="2:47" s="7" customFormat="1" ht="50.25" customHeight="1">
      <c r="B478" s="21"/>
      <c r="F478" s="167" t="s">
        <v>469</v>
      </c>
      <c r="G478" s="150"/>
      <c r="H478" s="150"/>
      <c r="I478" s="150"/>
      <c r="J478" s="150"/>
      <c r="K478" s="150"/>
      <c r="L478" s="150"/>
      <c r="M478" s="150"/>
      <c r="N478" s="150"/>
      <c r="O478" s="150"/>
      <c r="P478" s="150"/>
      <c r="Q478" s="150"/>
      <c r="R478" s="150"/>
      <c r="S478" s="21"/>
      <c r="T478" s="45"/>
      <c r="AA478" s="46"/>
      <c r="AT478" s="7" t="s">
        <v>128</v>
      </c>
      <c r="AU478" s="7" t="s">
        <v>73</v>
      </c>
    </row>
    <row r="479" spans="2:65" s="7" customFormat="1" ht="27" customHeight="1">
      <c r="B479" s="21"/>
      <c r="C479" s="99">
        <v>83</v>
      </c>
      <c r="D479" s="99" t="s">
        <v>120</v>
      </c>
      <c r="E479" s="100" t="s">
        <v>475</v>
      </c>
      <c r="F479" s="168" t="s">
        <v>476</v>
      </c>
      <c r="G479" s="169"/>
      <c r="H479" s="169"/>
      <c r="I479" s="169"/>
      <c r="J479" s="102" t="s">
        <v>286</v>
      </c>
      <c r="K479" s="103">
        <v>10</v>
      </c>
      <c r="L479" s="172"/>
      <c r="M479" s="169"/>
      <c r="N479" s="173">
        <f>ROUND($L$479*$K$479,2)</f>
        <v>0</v>
      </c>
      <c r="O479" s="169"/>
      <c r="P479" s="169"/>
      <c r="Q479" s="169"/>
      <c r="R479" s="101"/>
      <c r="S479" s="21"/>
      <c r="T479" s="104"/>
      <c r="U479" s="105" t="s">
        <v>35</v>
      </c>
      <c r="X479" s="106">
        <v>0</v>
      </c>
      <c r="Y479" s="106">
        <f>$X$479*$K$479</f>
        <v>0</v>
      </c>
      <c r="Z479" s="106">
        <v>0</v>
      </c>
      <c r="AA479" s="107">
        <f>$Z$479*$K$479</f>
        <v>0</v>
      </c>
      <c r="AR479" s="68" t="s">
        <v>124</v>
      </c>
      <c r="AT479" s="68" t="s">
        <v>120</v>
      </c>
      <c r="AU479" s="68" t="s">
        <v>73</v>
      </c>
      <c r="AY479" s="7" t="s">
        <v>119</v>
      </c>
      <c r="BE479" s="108">
        <f>IF($U$479="základní",$N$479,0)</f>
        <v>0</v>
      </c>
      <c r="BF479" s="108">
        <f>IF($U$479="snížená",$N$479,0)</f>
        <v>0</v>
      </c>
      <c r="BG479" s="108">
        <f>IF($U$479="zákl. přenesená",$N$479,0)</f>
        <v>0</v>
      </c>
      <c r="BH479" s="108">
        <f>IF($U$479="sníž. přenesená",$N$479,0)</f>
        <v>0</v>
      </c>
      <c r="BI479" s="108">
        <f>IF($U$479="nulová",$N$479,0)</f>
        <v>0</v>
      </c>
      <c r="BJ479" s="68" t="s">
        <v>18</v>
      </c>
      <c r="BK479" s="108">
        <f>ROUND($L$479*$K$479,2)</f>
        <v>0</v>
      </c>
      <c r="BL479" s="68" t="s">
        <v>124</v>
      </c>
      <c r="BM479" s="68" t="s">
        <v>474</v>
      </c>
    </row>
    <row r="480" spans="2:47" s="7" customFormat="1" ht="16.5" customHeight="1">
      <c r="B480" s="21"/>
      <c r="F480" s="166" t="s">
        <v>477</v>
      </c>
      <c r="G480" s="150"/>
      <c r="H480" s="150"/>
      <c r="I480" s="150"/>
      <c r="J480" s="150"/>
      <c r="K480" s="150"/>
      <c r="L480" s="150"/>
      <c r="M480" s="150"/>
      <c r="N480" s="150"/>
      <c r="O480" s="150"/>
      <c r="P480" s="150"/>
      <c r="Q480" s="150"/>
      <c r="R480" s="150"/>
      <c r="S480" s="21"/>
      <c r="T480" s="45"/>
      <c r="AA480" s="46"/>
      <c r="AT480" s="7" t="s">
        <v>126</v>
      </c>
      <c r="AU480" s="7" t="s">
        <v>73</v>
      </c>
    </row>
    <row r="481" spans="2:47" s="7" customFormat="1" ht="50.25" customHeight="1">
      <c r="B481" s="21"/>
      <c r="F481" s="167" t="s">
        <v>469</v>
      </c>
      <c r="G481" s="150"/>
      <c r="H481" s="150"/>
      <c r="I481" s="150"/>
      <c r="J481" s="150"/>
      <c r="K481" s="150"/>
      <c r="L481" s="150"/>
      <c r="M481" s="150"/>
      <c r="N481" s="150"/>
      <c r="O481" s="150"/>
      <c r="P481" s="150"/>
      <c r="Q481" s="150"/>
      <c r="R481" s="150"/>
      <c r="S481" s="21"/>
      <c r="T481" s="45"/>
      <c r="AA481" s="46"/>
      <c r="AT481" s="7" t="s">
        <v>128</v>
      </c>
      <c r="AU481" s="7" t="s">
        <v>73</v>
      </c>
    </row>
    <row r="482" spans="2:65" s="7" customFormat="1" ht="27" customHeight="1">
      <c r="B482" s="21"/>
      <c r="C482" s="99">
        <v>84</v>
      </c>
      <c r="D482" s="99" t="s">
        <v>120</v>
      </c>
      <c r="E482" s="100" t="s">
        <v>479</v>
      </c>
      <c r="F482" s="168" t="s">
        <v>480</v>
      </c>
      <c r="G482" s="169"/>
      <c r="H482" s="169"/>
      <c r="I482" s="169"/>
      <c r="J482" s="102" t="s">
        <v>286</v>
      </c>
      <c r="K482" s="103">
        <v>30</v>
      </c>
      <c r="L482" s="172"/>
      <c r="M482" s="169"/>
      <c r="N482" s="173">
        <f>ROUND($L$482*$K$482,2)</f>
        <v>0</v>
      </c>
      <c r="O482" s="169"/>
      <c r="P482" s="169"/>
      <c r="Q482" s="169"/>
      <c r="R482" s="101"/>
      <c r="S482" s="21"/>
      <c r="T482" s="104"/>
      <c r="U482" s="105" t="s">
        <v>35</v>
      </c>
      <c r="X482" s="106">
        <v>0</v>
      </c>
      <c r="Y482" s="106">
        <f>$X$482*$K$482</f>
        <v>0</v>
      </c>
      <c r="Z482" s="106">
        <v>0</v>
      </c>
      <c r="AA482" s="107">
        <f>$Z$482*$K$482</f>
        <v>0</v>
      </c>
      <c r="AR482" s="68" t="s">
        <v>124</v>
      </c>
      <c r="AT482" s="68" t="s">
        <v>120</v>
      </c>
      <c r="AU482" s="68" t="s">
        <v>73</v>
      </c>
      <c r="AY482" s="7" t="s">
        <v>119</v>
      </c>
      <c r="BE482" s="108">
        <f>IF($U$482="základní",$N$482,0)</f>
        <v>0</v>
      </c>
      <c r="BF482" s="108">
        <f>IF($U$482="snížená",$N$482,0)</f>
        <v>0</v>
      </c>
      <c r="BG482" s="108">
        <f>IF($U$482="zákl. přenesená",$N$482,0)</f>
        <v>0</v>
      </c>
      <c r="BH482" s="108">
        <f>IF($U$482="sníž. přenesená",$N$482,0)</f>
        <v>0</v>
      </c>
      <c r="BI482" s="108">
        <f>IF($U$482="nulová",$N$482,0)</f>
        <v>0</v>
      </c>
      <c r="BJ482" s="68" t="s">
        <v>18</v>
      </c>
      <c r="BK482" s="108">
        <f>ROUND($L$482*$K$482,2)</f>
        <v>0</v>
      </c>
      <c r="BL482" s="68" t="s">
        <v>124</v>
      </c>
      <c r="BM482" s="68" t="s">
        <v>478</v>
      </c>
    </row>
    <row r="483" spans="2:47" s="7" customFormat="1" ht="27" customHeight="1">
      <c r="B483" s="21"/>
      <c r="F483" s="166" t="s">
        <v>481</v>
      </c>
      <c r="G483" s="150"/>
      <c r="H483" s="150"/>
      <c r="I483" s="150"/>
      <c r="J483" s="150"/>
      <c r="K483" s="150"/>
      <c r="L483" s="150"/>
      <c r="M483" s="150"/>
      <c r="N483" s="150"/>
      <c r="O483" s="150"/>
      <c r="P483" s="150"/>
      <c r="Q483" s="150"/>
      <c r="R483" s="150"/>
      <c r="S483" s="21"/>
      <c r="T483" s="45"/>
      <c r="AA483" s="46"/>
      <c r="AT483" s="7" t="s">
        <v>126</v>
      </c>
      <c r="AU483" s="7" t="s">
        <v>73</v>
      </c>
    </row>
    <row r="484" spans="2:47" s="7" customFormat="1" ht="50.25" customHeight="1">
      <c r="B484" s="21"/>
      <c r="F484" s="167" t="s">
        <v>469</v>
      </c>
      <c r="G484" s="150"/>
      <c r="H484" s="150"/>
      <c r="I484" s="150"/>
      <c r="J484" s="150"/>
      <c r="K484" s="150"/>
      <c r="L484" s="150"/>
      <c r="M484" s="150"/>
      <c r="N484" s="150"/>
      <c r="O484" s="150"/>
      <c r="P484" s="150"/>
      <c r="Q484" s="150"/>
      <c r="R484" s="150"/>
      <c r="S484" s="21"/>
      <c r="T484" s="45"/>
      <c r="AA484" s="46"/>
      <c r="AT484" s="7" t="s">
        <v>128</v>
      </c>
      <c r="AU484" s="7" t="s">
        <v>73</v>
      </c>
    </row>
    <row r="485" spans="2:65" s="7" customFormat="1" ht="27" customHeight="1">
      <c r="B485" s="21"/>
      <c r="C485" s="99">
        <v>85</v>
      </c>
      <c r="D485" s="99" t="s">
        <v>120</v>
      </c>
      <c r="E485" s="100" t="s">
        <v>483</v>
      </c>
      <c r="F485" s="168" t="s">
        <v>484</v>
      </c>
      <c r="G485" s="169"/>
      <c r="H485" s="169"/>
      <c r="I485" s="169"/>
      <c r="J485" s="102" t="s">
        <v>286</v>
      </c>
      <c r="K485" s="103">
        <v>30</v>
      </c>
      <c r="L485" s="172"/>
      <c r="M485" s="169"/>
      <c r="N485" s="173">
        <f>ROUND($L$485*$K$485,2)</f>
        <v>0</v>
      </c>
      <c r="O485" s="169"/>
      <c r="P485" s="169"/>
      <c r="Q485" s="169"/>
      <c r="R485" s="101"/>
      <c r="S485" s="21"/>
      <c r="T485" s="104"/>
      <c r="U485" s="105" t="s">
        <v>35</v>
      </c>
      <c r="X485" s="106">
        <v>0</v>
      </c>
      <c r="Y485" s="106">
        <f>$X$485*$K$485</f>
        <v>0</v>
      </c>
      <c r="Z485" s="106">
        <v>0</v>
      </c>
      <c r="AA485" s="107">
        <f>$Z$485*$K$485</f>
        <v>0</v>
      </c>
      <c r="AR485" s="68" t="s">
        <v>124</v>
      </c>
      <c r="AT485" s="68" t="s">
        <v>120</v>
      </c>
      <c r="AU485" s="68" t="s">
        <v>73</v>
      </c>
      <c r="AY485" s="7" t="s">
        <v>119</v>
      </c>
      <c r="BE485" s="108">
        <f>IF($U$485="základní",$N$485,0)</f>
        <v>0</v>
      </c>
      <c r="BF485" s="108">
        <f>IF($U$485="snížená",$N$485,0)</f>
        <v>0</v>
      </c>
      <c r="BG485" s="108">
        <f>IF($U$485="zákl. přenesená",$N$485,0)</f>
        <v>0</v>
      </c>
      <c r="BH485" s="108">
        <f>IF($U$485="sníž. přenesená",$N$485,0)</f>
        <v>0</v>
      </c>
      <c r="BI485" s="108">
        <f>IF($U$485="nulová",$N$485,0)</f>
        <v>0</v>
      </c>
      <c r="BJ485" s="68" t="s">
        <v>18</v>
      </c>
      <c r="BK485" s="108">
        <f>ROUND($L$485*$K$485,2)</f>
        <v>0</v>
      </c>
      <c r="BL485" s="68" t="s">
        <v>124</v>
      </c>
      <c r="BM485" s="68" t="s">
        <v>482</v>
      </c>
    </row>
    <row r="486" spans="2:47" s="7" customFormat="1" ht="27" customHeight="1">
      <c r="B486" s="21"/>
      <c r="F486" s="166" t="s">
        <v>485</v>
      </c>
      <c r="G486" s="150"/>
      <c r="H486" s="150"/>
      <c r="I486" s="150"/>
      <c r="J486" s="150"/>
      <c r="K486" s="150"/>
      <c r="L486" s="150"/>
      <c r="M486" s="150"/>
      <c r="N486" s="150"/>
      <c r="O486" s="150"/>
      <c r="P486" s="150"/>
      <c r="Q486" s="150"/>
      <c r="R486" s="150"/>
      <c r="S486" s="21"/>
      <c r="T486" s="45"/>
      <c r="AA486" s="46"/>
      <c r="AT486" s="7" t="s">
        <v>126</v>
      </c>
      <c r="AU486" s="7" t="s">
        <v>73</v>
      </c>
    </row>
    <row r="487" spans="2:47" s="7" customFormat="1" ht="50.25" customHeight="1">
      <c r="B487" s="21"/>
      <c r="F487" s="167" t="s">
        <v>469</v>
      </c>
      <c r="G487" s="150"/>
      <c r="H487" s="150"/>
      <c r="I487" s="150"/>
      <c r="J487" s="150"/>
      <c r="K487" s="150"/>
      <c r="L487" s="150"/>
      <c r="M487" s="150"/>
      <c r="N487" s="150"/>
      <c r="O487" s="150"/>
      <c r="P487" s="150"/>
      <c r="Q487" s="150"/>
      <c r="R487" s="150"/>
      <c r="S487" s="21"/>
      <c r="T487" s="45"/>
      <c r="AA487" s="46"/>
      <c r="AT487" s="7" t="s">
        <v>128</v>
      </c>
      <c r="AU487" s="7" t="s">
        <v>73</v>
      </c>
    </row>
    <row r="488" spans="2:65" s="7" customFormat="1" ht="27" customHeight="1">
      <c r="B488" s="21"/>
      <c r="C488" s="99">
        <v>86</v>
      </c>
      <c r="D488" s="99" t="s">
        <v>120</v>
      </c>
      <c r="E488" s="100" t="s">
        <v>487</v>
      </c>
      <c r="F488" s="168" t="s">
        <v>488</v>
      </c>
      <c r="G488" s="169"/>
      <c r="H488" s="169"/>
      <c r="I488" s="169"/>
      <c r="J488" s="102" t="s">
        <v>286</v>
      </c>
      <c r="K488" s="103">
        <v>30</v>
      </c>
      <c r="L488" s="172"/>
      <c r="M488" s="169"/>
      <c r="N488" s="173">
        <f>ROUND($L$488*$K$488,2)</f>
        <v>0</v>
      </c>
      <c r="O488" s="169"/>
      <c r="P488" s="169"/>
      <c r="Q488" s="169"/>
      <c r="R488" s="101"/>
      <c r="S488" s="21"/>
      <c r="T488" s="104"/>
      <c r="U488" s="105" t="s">
        <v>35</v>
      </c>
      <c r="X488" s="106">
        <v>0</v>
      </c>
      <c r="Y488" s="106">
        <f>$X$488*$K$488</f>
        <v>0</v>
      </c>
      <c r="Z488" s="106">
        <v>0</v>
      </c>
      <c r="AA488" s="107">
        <f>$Z$488*$K$488</f>
        <v>0</v>
      </c>
      <c r="AR488" s="68" t="s">
        <v>124</v>
      </c>
      <c r="AT488" s="68" t="s">
        <v>120</v>
      </c>
      <c r="AU488" s="68" t="s">
        <v>73</v>
      </c>
      <c r="AY488" s="7" t="s">
        <v>119</v>
      </c>
      <c r="BE488" s="108">
        <f>IF($U$488="základní",$N$488,0)</f>
        <v>0</v>
      </c>
      <c r="BF488" s="108">
        <f>IF($U$488="snížená",$N$488,0)</f>
        <v>0</v>
      </c>
      <c r="BG488" s="108">
        <f>IF($U$488="zákl. přenesená",$N$488,0)</f>
        <v>0</v>
      </c>
      <c r="BH488" s="108">
        <f>IF($U$488="sníž. přenesená",$N$488,0)</f>
        <v>0</v>
      </c>
      <c r="BI488" s="108">
        <f>IF($U$488="nulová",$N$488,0)</f>
        <v>0</v>
      </c>
      <c r="BJ488" s="68" t="s">
        <v>18</v>
      </c>
      <c r="BK488" s="108">
        <f>ROUND($L$488*$K$488,2)</f>
        <v>0</v>
      </c>
      <c r="BL488" s="68" t="s">
        <v>124</v>
      </c>
      <c r="BM488" s="68" t="s">
        <v>486</v>
      </c>
    </row>
    <row r="489" spans="2:47" s="7" customFormat="1" ht="27" customHeight="1">
      <c r="B489" s="21"/>
      <c r="F489" s="166" t="s">
        <v>489</v>
      </c>
      <c r="G489" s="150"/>
      <c r="H489" s="150"/>
      <c r="I489" s="150"/>
      <c r="J489" s="150"/>
      <c r="K489" s="150"/>
      <c r="L489" s="150"/>
      <c r="M489" s="150"/>
      <c r="N489" s="150"/>
      <c r="O489" s="150"/>
      <c r="P489" s="150"/>
      <c r="Q489" s="150"/>
      <c r="R489" s="150"/>
      <c r="S489" s="21"/>
      <c r="T489" s="45"/>
      <c r="AA489" s="46"/>
      <c r="AT489" s="7" t="s">
        <v>126</v>
      </c>
      <c r="AU489" s="7" t="s">
        <v>73</v>
      </c>
    </row>
    <row r="490" spans="2:47" s="7" customFormat="1" ht="50.25" customHeight="1">
      <c r="B490" s="21"/>
      <c r="F490" s="167" t="s">
        <v>469</v>
      </c>
      <c r="G490" s="150"/>
      <c r="H490" s="150"/>
      <c r="I490" s="150"/>
      <c r="J490" s="150"/>
      <c r="K490" s="150"/>
      <c r="L490" s="150"/>
      <c r="M490" s="150"/>
      <c r="N490" s="150"/>
      <c r="O490" s="150"/>
      <c r="P490" s="150"/>
      <c r="Q490" s="150"/>
      <c r="R490" s="150"/>
      <c r="S490" s="21"/>
      <c r="T490" s="45"/>
      <c r="AA490" s="46"/>
      <c r="AT490" s="7" t="s">
        <v>128</v>
      </c>
      <c r="AU490" s="7" t="s">
        <v>73</v>
      </c>
    </row>
    <row r="491" spans="2:65" s="7" customFormat="1" ht="27" customHeight="1">
      <c r="B491" s="21"/>
      <c r="C491" s="99">
        <v>87</v>
      </c>
      <c r="D491" s="99" t="s">
        <v>120</v>
      </c>
      <c r="E491" s="100" t="s">
        <v>190</v>
      </c>
      <c r="F491" s="168" t="s">
        <v>191</v>
      </c>
      <c r="G491" s="169"/>
      <c r="H491" s="169"/>
      <c r="I491" s="169"/>
      <c r="J491" s="102" t="s">
        <v>123</v>
      </c>
      <c r="K491" s="103">
        <v>842.8</v>
      </c>
      <c r="L491" s="172"/>
      <c r="M491" s="169"/>
      <c r="N491" s="173">
        <f>ROUND($L$491*$K$491,2)</f>
        <v>0</v>
      </c>
      <c r="O491" s="169"/>
      <c r="P491" s="169"/>
      <c r="Q491" s="169"/>
      <c r="R491" s="101"/>
      <c r="S491" s="21"/>
      <c r="T491" s="104"/>
      <c r="U491" s="105" t="s">
        <v>35</v>
      </c>
      <c r="X491" s="106">
        <v>0</v>
      </c>
      <c r="Y491" s="106">
        <f>$X$491*$K$491</f>
        <v>0</v>
      </c>
      <c r="Z491" s="106">
        <v>0</v>
      </c>
      <c r="AA491" s="107">
        <f>$Z$491*$K$491</f>
        <v>0</v>
      </c>
      <c r="AR491" s="68" t="s">
        <v>124</v>
      </c>
      <c r="AT491" s="68" t="s">
        <v>120</v>
      </c>
      <c r="AU491" s="68" t="s">
        <v>73</v>
      </c>
      <c r="AY491" s="7" t="s">
        <v>119</v>
      </c>
      <c r="BE491" s="108">
        <f>IF($U$491="základní",$N$491,0)</f>
        <v>0</v>
      </c>
      <c r="BF491" s="108">
        <f>IF($U$491="snížená",$N$491,0)</f>
        <v>0</v>
      </c>
      <c r="BG491" s="108">
        <f>IF($U$491="zákl. přenesená",$N$491,0)</f>
        <v>0</v>
      </c>
      <c r="BH491" s="108">
        <f>IF($U$491="sníž. přenesená",$N$491,0)</f>
        <v>0</v>
      </c>
      <c r="BI491" s="108">
        <f>IF($U$491="nulová",$N$491,0)</f>
        <v>0</v>
      </c>
      <c r="BJ491" s="68" t="s">
        <v>18</v>
      </c>
      <c r="BK491" s="108">
        <f>ROUND($L$491*$K$491,2)</f>
        <v>0</v>
      </c>
      <c r="BL491" s="68" t="s">
        <v>124</v>
      </c>
      <c r="BM491" s="68" t="s">
        <v>490</v>
      </c>
    </row>
    <row r="492" spans="2:47" s="7" customFormat="1" ht="16.5" customHeight="1">
      <c r="B492" s="21"/>
      <c r="F492" s="166" t="s">
        <v>192</v>
      </c>
      <c r="G492" s="150"/>
      <c r="H492" s="150"/>
      <c r="I492" s="150"/>
      <c r="J492" s="150"/>
      <c r="K492" s="150"/>
      <c r="L492" s="150"/>
      <c r="M492" s="150"/>
      <c r="N492" s="150"/>
      <c r="O492" s="150"/>
      <c r="P492" s="150"/>
      <c r="Q492" s="150"/>
      <c r="R492" s="150"/>
      <c r="S492" s="21"/>
      <c r="T492" s="45"/>
      <c r="AA492" s="46"/>
      <c r="AT492" s="7" t="s">
        <v>126</v>
      </c>
      <c r="AU492" s="7" t="s">
        <v>73</v>
      </c>
    </row>
    <row r="493" spans="2:47" s="7" customFormat="1" ht="132.75" customHeight="1">
      <c r="B493" s="21"/>
      <c r="F493" s="167" t="s">
        <v>193</v>
      </c>
      <c r="G493" s="150"/>
      <c r="H493" s="150"/>
      <c r="I493" s="150"/>
      <c r="J493" s="150"/>
      <c r="K493" s="150"/>
      <c r="L493" s="150"/>
      <c r="M493" s="150"/>
      <c r="N493" s="150"/>
      <c r="O493" s="150"/>
      <c r="P493" s="150"/>
      <c r="Q493" s="150"/>
      <c r="R493" s="150"/>
      <c r="S493" s="21"/>
      <c r="T493" s="45"/>
      <c r="AA493" s="46"/>
      <c r="AT493" s="7" t="s">
        <v>128</v>
      </c>
      <c r="AU493" s="7" t="s">
        <v>73</v>
      </c>
    </row>
    <row r="494" spans="2:51" s="7" customFormat="1" ht="15.75" customHeight="1">
      <c r="B494" s="109"/>
      <c r="E494" s="110"/>
      <c r="F494" s="189" t="s">
        <v>129</v>
      </c>
      <c r="G494" s="190"/>
      <c r="H494" s="190"/>
      <c r="I494" s="190"/>
      <c r="K494" s="110"/>
      <c r="S494" s="109"/>
      <c r="T494" s="111"/>
      <c r="AA494" s="112"/>
      <c r="AT494" s="110" t="s">
        <v>130</v>
      </c>
      <c r="AU494" s="110" t="s">
        <v>73</v>
      </c>
      <c r="AV494" s="110" t="s">
        <v>18</v>
      </c>
      <c r="AW494" s="110" t="s">
        <v>82</v>
      </c>
      <c r="AX494" s="110" t="s">
        <v>65</v>
      </c>
      <c r="AY494" s="110" t="s">
        <v>119</v>
      </c>
    </row>
    <row r="495" spans="2:51" s="7" customFormat="1" ht="15.75" customHeight="1">
      <c r="B495" s="113"/>
      <c r="E495" s="114"/>
      <c r="F495" s="174" t="s">
        <v>491</v>
      </c>
      <c r="G495" s="175"/>
      <c r="H495" s="175"/>
      <c r="I495" s="175"/>
      <c r="K495" s="115">
        <v>842.8</v>
      </c>
      <c r="S495" s="113"/>
      <c r="T495" s="116"/>
      <c r="AA495" s="117"/>
      <c r="AT495" s="114" t="s">
        <v>130</v>
      </c>
      <c r="AU495" s="114" t="s">
        <v>73</v>
      </c>
      <c r="AV495" s="114" t="s">
        <v>73</v>
      </c>
      <c r="AW495" s="114" t="s">
        <v>82</v>
      </c>
      <c r="AX495" s="114" t="s">
        <v>65</v>
      </c>
      <c r="AY495" s="114" t="s">
        <v>119</v>
      </c>
    </row>
    <row r="496" spans="2:51" s="7" customFormat="1" ht="15.75" customHeight="1">
      <c r="B496" s="118"/>
      <c r="E496" s="119"/>
      <c r="F496" s="187" t="s">
        <v>132</v>
      </c>
      <c r="G496" s="188"/>
      <c r="H496" s="188"/>
      <c r="I496" s="188"/>
      <c r="K496" s="120">
        <v>842.8</v>
      </c>
      <c r="S496" s="118"/>
      <c r="T496" s="121"/>
      <c r="AA496" s="122"/>
      <c r="AT496" s="119" t="s">
        <v>130</v>
      </c>
      <c r="AU496" s="119" t="s">
        <v>73</v>
      </c>
      <c r="AV496" s="119" t="s">
        <v>124</v>
      </c>
      <c r="AW496" s="119" t="s">
        <v>82</v>
      </c>
      <c r="AX496" s="119" t="s">
        <v>18</v>
      </c>
      <c r="AY496" s="119" t="s">
        <v>119</v>
      </c>
    </row>
    <row r="497" spans="2:65" s="7" customFormat="1" ht="27" customHeight="1">
      <c r="B497" s="21"/>
      <c r="C497" s="99">
        <v>88</v>
      </c>
      <c r="D497" s="99" t="s">
        <v>120</v>
      </c>
      <c r="E497" s="100" t="s">
        <v>196</v>
      </c>
      <c r="F497" s="168" t="s">
        <v>197</v>
      </c>
      <c r="G497" s="169"/>
      <c r="H497" s="169"/>
      <c r="I497" s="169"/>
      <c r="J497" s="102" t="s">
        <v>123</v>
      </c>
      <c r="K497" s="103">
        <v>842.8</v>
      </c>
      <c r="L497" s="172"/>
      <c r="M497" s="169"/>
      <c r="N497" s="173">
        <f>ROUND($L$497*$K$497,2)</f>
        <v>0</v>
      </c>
      <c r="O497" s="169"/>
      <c r="P497" s="169"/>
      <c r="Q497" s="169"/>
      <c r="R497" s="101"/>
      <c r="S497" s="21"/>
      <c r="T497" s="104"/>
      <c r="U497" s="105" t="s">
        <v>35</v>
      </c>
      <c r="X497" s="106">
        <v>0</v>
      </c>
      <c r="Y497" s="106">
        <f>$X$497*$K$497</f>
        <v>0</v>
      </c>
      <c r="Z497" s="106">
        <v>0</v>
      </c>
      <c r="AA497" s="107">
        <f>$Z$497*$K$497</f>
        <v>0</v>
      </c>
      <c r="AR497" s="68" t="s">
        <v>124</v>
      </c>
      <c r="AT497" s="68" t="s">
        <v>120</v>
      </c>
      <c r="AU497" s="68" t="s">
        <v>73</v>
      </c>
      <c r="AY497" s="7" t="s">
        <v>119</v>
      </c>
      <c r="BE497" s="108">
        <f>IF($U$497="základní",$N$497,0)</f>
        <v>0</v>
      </c>
      <c r="BF497" s="108">
        <f>IF($U$497="snížená",$N$497,0)</f>
        <v>0</v>
      </c>
      <c r="BG497" s="108">
        <f>IF($U$497="zákl. přenesená",$N$497,0)</f>
        <v>0</v>
      </c>
      <c r="BH497" s="108">
        <f>IF($U$497="sníž. přenesená",$N$497,0)</f>
        <v>0</v>
      </c>
      <c r="BI497" s="108">
        <f>IF($U$497="nulová",$N$497,0)</f>
        <v>0</v>
      </c>
      <c r="BJ497" s="68" t="s">
        <v>18</v>
      </c>
      <c r="BK497" s="108">
        <f>ROUND($L$497*$K$497,2)</f>
        <v>0</v>
      </c>
      <c r="BL497" s="68" t="s">
        <v>124</v>
      </c>
      <c r="BM497" s="68" t="s">
        <v>492</v>
      </c>
    </row>
    <row r="498" spans="2:47" s="7" customFormat="1" ht="16.5" customHeight="1">
      <c r="B498" s="21"/>
      <c r="F498" s="166" t="s">
        <v>198</v>
      </c>
      <c r="G498" s="150"/>
      <c r="H498" s="150"/>
      <c r="I498" s="150"/>
      <c r="J498" s="150"/>
      <c r="K498" s="150"/>
      <c r="L498" s="150"/>
      <c r="M498" s="150"/>
      <c r="N498" s="150"/>
      <c r="O498" s="150"/>
      <c r="P498" s="150"/>
      <c r="Q498" s="150"/>
      <c r="R498" s="150"/>
      <c r="S498" s="21"/>
      <c r="T498" s="45"/>
      <c r="AA498" s="46"/>
      <c r="AT498" s="7" t="s">
        <v>126</v>
      </c>
      <c r="AU498" s="7" t="s">
        <v>73</v>
      </c>
    </row>
    <row r="499" spans="2:47" s="7" customFormat="1" ht="121.5" customHeight="1">
      <c r="B499" s="21"/>
      <c r="F499" s="167" t="s">
        <v>199</v>
      </c>
      <c r="G499" s="150"/>
      <c r="H499" s="150"/>
      <c r="I499" s="150"/>
      <c r="J499" s="150"/>
      <c r="K499" s="150"/>
      <c r="L499" s="150"/>
      <c r="M499" s="150"/>
      <c r="N499" s="150"/>
      <c r="O499" s="150"/>
      <c r="P499" s="150"/>
      <c r="Q499" s="150"/>
      <c r="R499" s="150"/>
      <c r="S499" s="21"/>
      <c r="T499" s="45"/>
      <c r="AA499" s="46"/>
      <c r="AT499" s="7" t="s">
        <v>128</v>
      </c>
      <c r="AU499" s="7" t="s">
        <v>73</v>
      </c>
    </row>
    <row r="500" spans="2:65" s="7" customFormat="1" ht="15.75" customHeight="1">
      <c r="B500" s="21"/>
      <c r="C500" s="99">
        <v>89</v>
      </c>
      <c r="D500" s="99" t="s">
        <v>120</v>
      </c>
      <c r="E500" s="100" t="s">
        <v>200</v>
      </c>
      <c r="F500" s="168" t="s">
        <v>201</v>
      </c>
      <c r="G500" s="169"/>
      <c r="H500" s="169"/>
      <c r="I500" s="169"/>
      <c r="J500" s="102" t="s">
        <v>202</v>
      </c>
      <c r="K500" s="103">
        <v>12.64</v>
      </c>
      <c r="L500" s="172"/>
      <c r="M500" s="169"/>
      <c r="N500" s="173">
        <f>ROUND($L$500*$K$500,2)</f>
        <v>0</v>
      </c>
      <c r="O500" s="169"/>
      <c r="P500" s="169"/>
      <c r="Q500" s="169"/>
      <c r="R500" s="101"/>
      <c r="S500" s="21"/>
      <c r="T500" s="104"/>
      <c r="U500" s="105" t="s">
        <v>35</v>
      </c>
      <c r="X500" s="106">
        <v>0</v>
      </c>
      <c r="Y500" s="106">
        <f>$X$500*$K$500</f>
        <v>0</v>
      </c>
      <c r="Z500" s="106">
        <v>0</v>
      </c>
      <c r="AA500" s="107">
        <f>$Z$500*$K$500</f>
        <v>0</v>
      </c>
      <c r="AR500" s="68" t="s">
        <v>124</v>
      </c>
      <c r="AT500" s="68" t="s">
        <v>120</v>
      </c>
      <c r="AU500" s="68" t="s">
        <v>73</v>
      </c>
      <c r="AY500" s="7" t="s">
        <v>119</v>
      </c>
      <c r="BE500" s="108">
        <f>IF($U$500="základní",$N$500,0)</f>
        <v>0</v>
      </c>
      <c r="BF500" s="108">
        <f>IF($U$500="snížená",$N$500,0)</f>
        <v>0</v>
      </c>
      <c r="BG500" s="108">
        <f>IF($U$500="zákl. přenesená",$N$500,0)</f>
        <v>0</v>
      </c>
      <c r="BH500" s="108">
        <f>IF($U$500="sníž. přenesená",$N$500,0)</f>
        <v>0</v>
      </c>
      <c r="BI500" s="108">
        <f>IF($U$500="nulová",$N$500,0)</f>
        <v>0</v>
      </c>
      <c r="BJ500" s="68" t="s">
        <v>18</v>
      </c>
      <c r="BK500" s="108">
        <f>ROUND($L$500*$K$500,2)</f>
        <v>0</v>
      </c>
      <c r="BL500" s="68" t="s">
        <v>124</v>
      </c>
      <c r="BM500" s="68" t="s">
        <v>493</v>
      </c>
    </row>
    <row r="501" spans="2:47" s="7" customFormat="1" ht="16.5" customHeight="1">
      <c r="B501" s="21"/>
      <c r="F501" s="166" t="s">
        <v>201</v>
      </c>
      <c r="G501" s="150"/>
      <c r="H501" s="150"/>
      <c r="I501" s="150"/>
      <c r="J501" s="150"/>
      <c r="K501" s="150"/>
      <c r="L501" s="150"/>
      <c r="M501" s="150"/>
      <c r="N501" s="150"/>
      <c r="O501" s="150"/>
      <c r="P501" s="150"/>
      <c r="Q501" s="150"/>
      <c r="R501" s="150"/>
      <c r="S501" s="21"/>
      <c r="T501" s="45"/>
      <c r="AA501" s="46"/>
      <c r="AT501" s="7" t="s">
        <v>126</v>
      </c>
      <c r="AU501" s="7" t="s">
        <v>73</v>
      </c>
    </row>
    <row r="502" spans="2:63" s="90" customFormat="1" ht="30.75" customHeight="1">
      <c r="B502" s="91"/>
      <c r="D502" s="98" t="s">
        <v>94</v>
      </c>
      <c r="N502" s="170">
        <f>$BK$502</f>
        <v>0</v>
      </c>
      <c r="O502" s="171"/>
      <c r="P502" s="171"/>
      <c r="Q502" s="171"/>
      <c r="S502" s="91"/>
      <c r="T502" s="94"/>
      <c r="W502" s="95">
        <f>SUM($W$503:$W$515)</f>
        <v>0</v>
      </c>
      <c r="Y502" s="95">
        <f>SUM($Y$503:$Y$515)</f>
        <v>0</v>
      </c>
      <c r="AA502" s="96">
        <f>SUM($AA$503:$AA$515)</f>
        <v>0</v>
      </c>
      <c r="AR502" s="93" t="s">
        <v>18</v>
      </c>
      <c r="AT502" s="93" t="s">
        <v>64</v>
      </c>
      <c r="AU502" s="93" t="s">
        <v>18</v>
      </c>
      <c r="AY502" s="93" t="s">
        <v>119</v>
      </c>
      <c r="BK502" s="97">
        <f>SUM($BK$503:$BK$515)</f>
        <v>0</v>
      </c>
    </row>
    <row r="503" spans="2:65" s="7" customFormat="1" ht="15.75" customHeight="1">
      <c r="B503" s="21"/>
      <c r="C503" s="99">
        <v>90</v>
      </c>
      <c r="D503" s="99" t="s">
        <v>120</v>
      </c>
      <c r="E503" s="100" t="s">
        <v>204</v>
      </c>
      <c r="F503" s="168" t="s">
        <v>205</v>
      </c>
      <c r="G503" s="169"/>
      <c r="H503" s="169"/>
      <c r="I503" s="169"/>
      <c r="J503" s="102" t="s">
        <v>123</v>
      </c>
      <c r="K503" s="103">
        <v>1126</v>
      </c>
      <c r="L503" s="172"/>
      <c r="M503" s="169"/>
      <c r="N503" s="173">
        <f>ROUND($L$503*$K$503,2)</f>
        <v>0</v>
      </c>
      <c r="O503" s="169"/>
      <c r="P503" s="169"/>
      <c r="Q503" s="169"/>
      <c r="R503" s="101"/>
      <c r="S503" s="21"/>
      <c r="T503" s="104"/>
      <c r="U503" s="105" t="s">
        <v>35</v>
      </c>
      <c r="X503" s="106">
        <v>0</v>
      </c>
      <c r="Y503" s="106">
        <f>$X$503*$K$503</f>
        <v>0</v>
      </c>
      <c r="Z503" s="106">
        <v>0</v>
      </c>
      <c r="AA503" s="107">
        <f>$Z$503*$K$503</f>
        <v>0</v>
      </c>
      <c r="AR503" s="68" t="s">
        <v>124</v>
      </c>
      <c r="AT503" s="68" t="s">
        <v>120</v>
      </c>
      <c r="AU503" s="68" t="s">
        <v>73</v>
      </c>
      <c r="AY503" s="7" t="s">
        <v>119</v>
      </c>
      <c r="BE503" s="108">
        <f>IF($U$503="základní",$N$503,0)</f>
        <v>0</v>
      </c>
      <c r="BF503" s="108">
        <f>IF($U$503="snížená",$N$503,0)</f>
        <v>0</v>
      </c>
      <c r="BG503" s="108">
        <f>IF($U$503="zákl. přenesená",$N$503,0)</f>
        <v>0</v>
      </c>
      <c r="BH503" s="108">
        <f>IF($U$503="sníž. přenesená",$N$503,0)</f>
        <v>0</v>
      </c>
      <c r="BI503" s="108">
        <f>IF($U$503="nulová",$N$503,0)</f>
        <v>0</v>
      </c>
      <c r="BJ503" s="68" t="s">
        <v>18</v>
      </c>
      <c r="BK503" s="108">
        <f>ROUND($L$503*$K$503,2)</f>
        <v>0</v>
      </c>
      <c r="BL503" s="68" t="s">
        <v>124</v>
      </c>
      <c r="BM503" s="68" t="s">
        <v>494</v>
      </c>
    </row>
    <row r="504" spans="2:47" s="7" customFormat="1" ht="16.5" customHeight="1">
      <c r="B504" s="21"/>
      <c r="F504" s="166" t="s">
        <v>205</v>
      </c>
      <c r="G504" s="150"/>
      <c r="H504" s="150"/>
      <c r="I504" s="150"/>
      <c r="J504" s="150"/>
      <c r="K504" s="150"/>
      <c r="L504" s="150"/>
      <c r="M504" s="150"/>
      <c r="N504" s="150"/>
      <c r="O504" s="150"/>
      <c r="P504" s="150"/>
      <c r="Q504" s="150"/>
      <c r="R504" s="150"/>
      <c r="S504" s="21"/>
      <c r="T504" s="45"/>
      <c r="AA504" s="46"/>
      <c r="AT504" s="7" t="s">
        <v>126</v>
      </c>
      <c r="AU504" s="7" t="s">
        <v>73</v>
      </c>
    </row>
    <row r="505" spans="2:51" s="7" customFormat="1" ht="15.75" customHeight="1">
      <c r="B505" s="109"/>
      <c r="E505" s="110"/>
      <c r="F505" s="189" t="s">
        <v>129</v>
      </c>
      <c r="G505" s="190"/>
      <c r="H505" s="190"/>
      <c r="I505" s="190"/>
      <c r="K505" s="110"/>
      <c r="S505" s="109"/>
      <c r="T505" s="111"/>
      <c r="AA505" s="112"/>
      <c r="AT505" s="110" t="s">
        <v>130</v>
      </c>
      <c r="AU505" s="110" t="s">
        <v>73</v>
      </c>
      <c r="AV505" s="110" t="s">
        <v>18</v>
      </c>
      <c r="AW505" s="110" t="s">
        <v>82</v>
      </c>
      <c r="AX505" s="110" t="s">
        <v>65</v>
      </c>
      <c r="AY505" s="110" t="s">
        <v>119</v>
      </c>
    </row>
    <row r="506" spans="2:51" s="7" customFormat="1" ht="15.75" customHeight="1">
      <c r="B506" s="113"/>
      <c r="E506" s="114"/>
      <c r="F506" s="174" t="s">
        <v>495</v>
      </c>
      <c r="G506" s="175"/>
      <c r="H506" s="175"/>
      <c r="I506" s="175"/>
      <c r="K506" s="115">
        <v>1126</v>
      </c>
      <c r="S506" s="113"/>
      <c r="T506" s="116"/>
      <c r="AA506" s="117"/>
      <c r="AT506" s="114" t="s">
        <v>130</v>
      </c>
      <c r="AU506" s="114" t="s">
        <v>73</v>
      </c>
      <c r="AV506" s="114" t="s">
        <v>73</v>
      </c>
      <c r="AW506" s="114" t="s">
        <v>82</v>
      </c>
      <c r="AX506" s="114" t="s">
        <v>65</v>
      </c>
      <c r="AY506" s="114" t="s">
        <v>119</v>
      </c>
    </row>
    <row r="507" spans="2:51" s="7" customFormat="1" ht="15.75" customHeight="1">
      <c r="B507" s="118"/>
      <c r="E507" s="119"/>
      <c r="F507" s="187" t="s">
        <v>132</v>
      </c>
      <c r="G507" s="188"/>
      <c r="H507" s="188"/>
      <c r="I507" s="188"/>
      <c r="K507" s="120">
        <v>1126</v>
      </c>
      <c r="S507" s="118"/>
      <c r="T507" s="121"/>
      <c r="AA507" s="122"/>
      <c r="AT507" s="119" t="s">
        <v>130</v>
      </c>
      <c r="AU507" s="119" t="s">
        <v>73</v>
      </c>
      <c r="AV507" s="119" t="s">
        <v>124</v>
      </c>
      <c r="AW507" s="119" t="s">
        <v>82</v>
      </c>
      <c r="AX507" s="119" t="s">
        <v>18</v>
      </c>
      <c r="AY507" s="119" t="s">
        <v>119</v>
      </c>
    </row>
    <row r="508" spans="2:65" s="7" customFormat="1" ht="27" customHeight="1">
      <c r="B508" s="21"/>
      <c r="C508" s="99">
        <v>91</v>
      </c>
      <c r="D508" s="99" t="s">
        <v>120</v>
      </c>
      <c r="E508" s="100" t="s">
        <v>262</v>
      </c>
      <c r="F508" s="168" t="s">
        <v>263</v>
      </c>
      <c r="G508" s="169"/>
      <c r="H508" s="169"/>
      <c r="I508" s="169"/>
      <c r="J508" s="102" t="s">
        <v>123</v>
      </c>
      <c r="K508" s="103">
        <v>1126</v>
      </c>
      <c r="L508" s="172"/>
      <c r="M508" s="169"/>
      <c r="N508" s="173">
        <f>ROUND($L$508*$K$508,2)</f>
        <v>0</v>
      </c>
      <c r="O508" s="169"/>
      <c r="P508" s="169"/>
      <c r="Q508" s="169"/>
      <c r="R508" s="101"/>
      <c r="S508" s="21"/>
      <c r="T508" s="104"/>
      <c r="U508" s="105" t="s">
        <v>35</v>
      </c>
      <c r="X508" s="106">
        <v>0</v>
      </c>
      <c r="Y508" s="106">
        <f>$X$508*$K$508</f>
        <v>0</v>
      </c>
      <c r="Z508" s="106">
        <v>0</v>
      </c>
      <c r="AA508" s="107">
        <f>$Z$508*$K$508</f>
        <v>0</v>
      </c>
      <c r="AR508" s="68" t="s">
        <v>124</v>
      </c>
      <c r="AT508" s="68" t="s">
        <v>120</v>
      </c>
      <c r="AU508" s="68" t="s">
        <v>73</v>
      </c>
      <c r="AY508" s="7" t="s">
        <v>119</v>
      </c>
      <c r="BE508" s="108">
        <f>IF($U$508="základní",$N$508,0)</f>
        <v>0</v>
      </c>
      <c r="BF508" s="108">
        <f>IF($U$508="snížená",$N$508,0)</f>
        <v>0</v>
      </c>
      <c r="BG508" s="108">
        <f>IF($U$508="zákl. přenesená",$N$508,0)</f>
        <v>0</v>
      </c>
      <c r="BH508" s="108">
        <f>IF($U$508="sníž. přenesená",$N$508,0)</f>
        <v>0</v>
      </c>
      <c r="BI508" s="108">
        <f>IF($U$508="nulová",$N$508,0)</f>
        <v>0</v>
      </c>
      <c r="BJ508" s="68" t="s">
        <v>18</v>
      </c>
      <c r="BK508" s="108">
        <f>ROUND($L$508*$K$508,2)</f>
        <v>0</v>
      </c>
      <c r="BL508" s="68" t="s">
        <v>124</v>
      </c>
      <c r="BM508" s="68" t="s">
        <v>496</v>
      </c>
    </row>
    <row r="509" spans="2:47" s="7" customFormat="1" ht="16.5" customHeight="1">
      <c r="B509" s="21"/>
      <c r="F509" s="166" t="s">
        <v>264</v>
      </c>
      <c r="G509" s="150"/>
      <c r="H509" s="150"/>
      <c r="I509" s="150"/>
      <c r="J509" s="150"/>
      <c r="K509" s="150"/>
      <c r="L509" s="150"/>
      <c r="M509" s="150"/>
      <c r="N509" s="150"/>
      <c r="O509" s="150"/>
      <c r="P509" s="150"/>
      <c r="Q509" s="150"/>
      <c r="R509" s="150"/>
      <c r="S509" s="21"/>
      <c r="T509" s="45"/>
      <c r="AA509" s="46"/>
      <c r="AT509" s="7" t="s">
        <v>126</v>
      </c>
      <c r="AU509" s="7" t="s">
        <v>73</v>
      </c>
    </row>
    <row r="510" spans="2:65" s="7" customFormat="1" ht="15.75" customHeight="1">
      <c r="B510" s="21"/>
      <c r="C510" s="99">
        <v>92</v>
      </c>
      <c r="D510" s="99" t="s">
        <v>120</v>
      </c>
      <c r="E510" s="100" t="s">
        <v>498</v>
      </c>
      <c r="F510" s="168" t="s">
        <v>499</v>
      </c>
      <c r="G510" s="169"/>
      <c r="H510" s="169"/>
      <c r="I510" s="169"/>
      <c r="J510" s="102" t="s">
        <v>123</v>
      </c>
      <c r="K510" s="103">
        <v>1126</v>
      </c>
      <c r="L510" s="172"/>
      <c r="M510" s="169"/>
      <c r="N510" s="173">
        <f>ROUND($L$510*$K$510,2)</f>
        <v>0</v>
      </c>
      <c r="O510" s="169"/>
      <c r="P510" s="169"/>
      <c r="Q510" s="169"/>
      <c r="R510" s="101"/>
      <c r="S510" s="21"/>
      <c r="T510" s="104"/>
      <c r="U510" s="105" t="s">
        <v>35</v>
      </c>
      <c r="X510" s="106">
        <v>0</v>
      </c>
      <c r="Y510" s="106">
        <f>$X$510*$K$510</f>
        <v>0</v>
      </c>
      <c r="Z510" s="106">
        <v>0</v>
      </c>
      <c r="AA510" s="107">
        <f>$Z$510*$K$510</f>
        <v>0</v>
      </c>
      <c r="AR510" s="68" t="s">
        <v>124</v>
      </c>
      <c r="AT510" s="68" t="s">
        <v>120</v>
      </c>
      <c r="AU510" s="68" t="s">
        <v>73</v>
      </c>
      <c r="AY510" s="7" t="s">
        <v>119</v>
      </c>
      <c r="BE510" s="108">
        <f>IF($U$510="základní",$N$510,0)</f>
        <v>0</v>
      </c>
      <c r="BF510" s="108">
        <f>IF($U$510="snížená",$N$510,0)</f>
        <v>0</v>
      </c>
      <c r="BG510" s="108">
        <f>IF($U$510="zákl. přenesená",$N$510,0)</f>
        <v>0</v>
      </c>
      <c r="BH510" s="108">
        <f>IF($U$510="sníž. přenesená",$N$510,0)</f>
        <v>0</v>
      </c>
      <c r="BI510" s="108">
        <f>IF($U$510="nulová",$N$510,0)</f>
        <v>0</v>
      </c>
      <c r="BJ510" s="68" t="s">
        <v>18</v>
      </c>
      <c r="BK510" s="108">
        <f>ROUND($L$510*$K$510,2)</f>
        <v>0</v>
      </c>
      <c r="BL510" s="68" t="s">
        <v>124</v>
      </c>
      <c r="BM510" s="68" t="s">
        <v>497</v>
      </c>
    </row>
    <row r="511" spans="2:47" s="7" customFormat="1" ht="16.5" customHeight="1">
      <c r="B511" s="21"/>
      <c r="F511" s="166" t="s">
        <v>500</v>
      </c>
      <c r="G511" s="150"/>
      <c r="H511" s="150"/>
      <c r="I511" s="150"/>
      <c r="J511" s="150"/>
      <c r="K511" s="150"/>
      <c r="L511" s="150"/>
      <c r="M511" s="150"/>
      <c r="N511" s="150"/>
      <c r="O511" s="150"/>
      <c r="P511" s="150"/>
      <c r="Q511" s="150"/>
      <c r="R511" s="150"/>
      <c r="S511" s="21"/>
      <c r="T511" s="45"/>
      <c r="AA511" s="46"/>
      <c r="AT511" s="7" t="s">
        <v>126</v>
      </c>
      <c r="AU511" s="7" t="s">
        <v>73</v>
      </c>
    </row>
    <row r="512" spans="2:65" s="7" customFormat="1" ht="27" customHeight="1">
      <c r="B512" s="21"/>
      <c r="C512" s="99">
        <v>93</v>
      </c>
      <c r="D512" s="99" t="s">
        <v>120</v>
      </c>
      <c r="E512" s="100" t="s">
        <v>269</v>
      </c>
      <c r="F512" s="168" t="s">
        <v>270</v>
      </c>
      <c r="G512" s="169"/>
      <c r="H512" s="169"/>
      <c r="I512" s="169"/>
      <c r="J512" s="102" t="s">
        <v>123</v>
      </c>
      <c r="K512" s="103">
        <v>1126</v>
      </c>
      <c r="L512" s="172"/>
      <c r="M512" s="169"/>
      <c r="N512" s="173">
        <f>ROUND($L$512*$K$512,2)</f>
        <v>0</v>
      </c>
      <c r="O512" s="169"/>
      <c r="P512" s="169"/>
      <c r="Q512" s="169"/>
      <c r="R512" s="101"/>
      <c r="S512" s="21"/>
      <c r="T512" s="104"/>
      <c r="U512" s="105" t="s">
        <v>35</v>
      </c>
      <c r="X512" s="106">
        <v>0</v>
      </c>
      <c r="Y512" s="106">
        <f>$X$512*$K$512</f>
        <v>0</v>
      </c>
      <c r="Z512" s="106">
        <v>0</v>
      </c>
      <c r="AA512" s="107">
        <f>$Z$512*$K$512</f>
        <v>0</v>
      </c>
      <c r="AR512" s="68" t="s">
        <v>124</v>
      </c>
      <c r="AT512" s="68" t="s">
        <v>120</v>
      </c>
      <c r="AU512" s="68" t="s">
        <v>73</v>
      </c>
      <c r="AY512" s="7" t="s">
        <v>119</v>
      </c>
      <c r="BE512" s="108">
        <f>IF($U$512="základní",$N$512,0)</f>
        <v>0</v>
      </c>
      <c r="BF512" s="108">
        <f>IF($U$512="snížená",$N$512,0)</f>
        <v>0</v>
      </c>
      <c r="BG512" s="108">
        <f>IF($U$512="zákl. přenesená",$N$512,0)</f>
        <v>0</v>
      </c>
      <c r="BH512" s="108">
        <f>IF($U$512="sníž. přenesená",$N$512,0)</f>
        <v>0</v>
      </c>
      <c r="BI512" s="108">
        <f>IF($U$512="nulová",$N$512,0)</f>
        <v>0</v>
      </c>
      <c r="BJ512" s="68" t="s">
        <v>18</v>
      </c>
      <c r="BK512" s="108">
        <f>ROUND($L$512*$K$512,2)</f>
        <v>0</v>
      </c>
      <c r="BL512" s="68" t="s">
        <v>124</v>
      </c>
      <c r="BM512" s="68" t="s">
        <v>501</v>
      </c>
    </row>
    <row r="513" spans="2:47" s="7" customFormat="1" ht="16.5" customHeight="1">
      <c r="B513" s="21"/>
      <c r="F513" s="166" t="s">
        <v>270</v>
      </c>
      <c r="G513" s="150"/>
      <c r="H513" s="150"/>
      <c r="I513" s="150"/>
      <c r="J513" s="150"/>
      <c r="K513" s="150"/>
      <c r="L513" s="150"/>
      <c r="M513" s="150"/>
      <c r="N513" s="150"/>
      <c r="O513" s="150"/>
      <c r="P513" s="150"/>
      <c r="Q513" s="150"/>
      <c r="R513" s="150"/>
      <c r="S513" s="21"/>
      <c r="T513" s="45"/>
      <c r="AA513" s="46"/>
      <c r="AT513" s="7" t="s">
        <v>126</v>
      </c>
      <c r="AU513" s="7" t="s">
        <v>73</v>
      </c>
    </row>
    <row r="514" spans="2:65" s="7" customFormat="1" ht="15.75" customHeight="1">
      <c r="B514" s="21"/>
      <c r="C514" s="99">
        <v>94</v>
      </c>
      <c r="D514" s="99" t="s">
        <v>120</v>
      </c>
      <c r="E514" s="100" t="s">
        <v>503</v>
      </c>
      <c r="F514" s="168" t="s">
        <v>504</v>
      </c>
      <c r="G514" s="169"/>
      <c r="H514" s="169"/>
      <c r="I514" s="169"/>
      <c r="J514" s="102" t="s">
        <v>123</v>
      </c>
      <c r="K514" s="103">
        <v>1126</v>
      </c>
      <c r="L514" s="172"/>
      <c r="M514" s="169"/>
      <c r="N514" s="173">
        <f>ROUND($L$514*$K$514,2)</f>
        <v>0</v>
      </c>
      <c r="O514" s="169"/>
      <c r="P514" s="169"/>
      <c r="Q514" s="169"/>
      <c r="R514" s="101"/>
      <c r="S514" s="21"/>
      <c r="T514" s="104"/>
      <c r="U514" s="105" t="s">
        <v>35</v>
      </c>
      <c r="X514" s="106">
        <v>0</v>
      </c>
      <c r="Y514" s="106">
        <f>$X$514*$K$514</f>
        <v>0</v>
      </c>
      <c r="Z514" s="106">
        <v>0</v>
      </c>
      <c r="AA514" s="107">
        <f>$Z$514*$K$514</f>
        <v>0</v>
      </c>
      <c r="AR514" s="68" t="s">
        <v>124</v>
      </c>
      <c r="AT514" s="68" t="s">
        <v>120</v>
      </c>
      <c r="AU514" s="68" t="s">
        <v>73</v>
      </c>
      <c r="AY514" s="7" t="s">
        <v>119</v>
      </c>
      <c r="BE514" s="108">
        <f>IF($U$514="základní",$N$514,0)</f>
        <v>0</v>
      </c>
      <c r="BF514" s="108">
        <f>IF($U$514="snížená",$N$514,0)</f>
        <v>0</v>
      </c>
      <c r="BG514" s="108">
        <f>IF($U$514="zákl. přenesená",$N$514,0)</f>
        <v>0</v>
      </c>
      <c r="BH514" s="108">
        <f>IF($U$514="sníž. přenesená",$N$514,0)</f>
        <v>0</v>
      </c>
      <c r="BI514" s="108">
        <f>IF($U$514="nulová",$N$514,0)</f>
        <v>0</v>
      </c>
      <c r="BJ514" s="68" t="s">
        <v>18</v>
      </c>
      <c r="BK514" s="108">
        <f>ROUND($L$514*$K$514,2)</f>
        <v>0</v>
      </c>
      <c r="BL514" s="68" t="s">
        <v>124</v>
      </c>
      <c r="BM514" s="68" t="s">
        <v>502</v>
      </c>
    </row>
    <row r="515" spans="2:47" s="7" customFormat="1" ht="16.5" customHeight="1">
      <c r="B515" s="21"/>
      <c r="F515" s="166" t="s">
        <v>504</v>
      </c>
      <c r="G515" s="150"/>
      <c r="H515" s="150"/>
      <c r="I515" s="150"/>
      <c r="J515" s="150"/>
      <c r="K515" s="150"/>
      <c r="L515" s="150"/>
      <c r="M515" s="150"/>
      <c r="N515" s="150"/>
      <c r="O515" s="150"/>
      <c r="P515" s="150"/>
      <c r="Q515" s="150"/>
      <c r="R515" s="150"/>
      <c r="S515" s="21"/>
      <c r="T515" s="45"/>
      <c r="AA515" s="46"/>
      <c r="AT515" s="7" t="s">
        <v>126</v>
      </c>
      <c r="AU515" s="7" t="s">
        <v>73</v>
      </c>
    </row>
    <row r="516" spans="2:63" s="90" customFormat="1" ht="30.75" customHeight="1">
      <c r="B516" s="91"/>
      <c r="D516" s="98" t="s">
        <v>95</v>
      </c>
      <c r="N516" s="170">
        <f>$BK$516</f>
        <v>0</v>
      </c>
      <c r="O516" s="171"/>
      <c r="P516" s="171"/>
      <c r="Q516" s="171"/>
      <c r="S516" s="91"/>
      <c r="T516" s="94"/>
      <c r="W516" s="95">
        <f>SUM($W$517:$W$527)</f>
        <v>0</v>
      </c>
      <c r="Y516" s="95">
        <f>SUM($Y$517:$Y$527)</f>
        <v>0</v>
      </c>
      <c r="AA516" s="96">
        <f>SUM($AA$517:$AA$527)</f>
        <v>0</v>
      </c>
      <c r="AR516" s="93" t="s">
        <v>18</v>
      </c>
      <c r="AT516" s="93" t="s">
        <v>64</v>
      </c>
      <c r="AU516" s="93" t="s">
        <v>18</v>
      </c>
      <c r="AY516" s="93" t="s">
        <v>119</v>
      </c>
      <c r="BK516" s="97">
        <f>SUM($BK$517:$BK$527)</f>
        <v>0</v>
      </c>
    </row>
    <row r="517" spans="2:65" s="7" customFormat="1" ht="15.75" customHeight="1">
      <c r="B517" s="21"/>
      <c r="C517" s="99">
        <v>95</v>
      </c>
      <c r="D517" s="99" t="s">
        <v>120</v>
      </c>
      <c r="E517" s="100" t="s">
        <v>506</v>
      </c>
      <c r="F517" s="168" t="s">
        <v>507</v>
      </c>
      <c r="G517" s="169"/>
      <c r="H517" s="169"/>
      <c r="I517" s="169"/>
      <c r="J517" s="102" t="s">
        <v>123</v>
      </c>
      <c r="K517" s="103">
        <v>237.5</v>
      </c>
      <c r="L517" s="172"/>
      <c r="M517" s="169"/>
      <c r="N517" s="173">
        <f>ROUND($L$517*$K$517,2)</f>
        <v>0</v>
      </c>
      <c r="O517" s="169"/>
      <c r="P517" s="169"/>
      <c r="Q517" s="169"/>
      <c r="R517" s="101"/>
      <c r="S517" s="21"/>
      <c r="T517" s="104"/>
      <c r="U517" s="105" t="s">
        <v>35</v>
      </c>
      <c r="X517" s="106">
        <v>0</v>
      </c>
      <c r="Y517" s="106">
        <f>$X$517*$K$517</f>
        <v>0</v>
      </c>
      <c r="Z517" s="106">
        <v>0</v>
      </c>
      <c r="AA517" s="107">
        <f>$Z$517*$K$517</f>
        <v>0</v>
      </c>
      <c r="AR517" s="68" t="s">
        <v>124</v>
      </c>
      <c r="AT517" s="68" t="s">
        <v>120</v>
      </c>
      <c r="AU517" s="68" t="s">
        <v>73</v>
      </c>
      <c r="AY517" s="7" t="s">
        <v>119</v>
      </c>
      <c r="BE517" s="108">
        <f>IF($U$517="základní",$N$517,0)</f>
        <v>0</v>
      </c>
      <c r="BF517" s="108">
        <f>IF($U$517="snížená",$N$517,0)</f>
        <v>0</v>
      </c>
      <c r="BG517" s="108">
        <f>IF($U$517="zákl. přenesená",$N$517,0)</f>
        <v>0</v>
      </c>
      <c r="BH517" s="108">
        <f>IF($U$517="sníž. přenesená",$N$517,0)</f>
        <v>0</v>
      </c>
      <c r="BI517" s="108">
        <f>IF($U$517="nulová",$N$517,0)</f>
        <v>0</v>
      </c>
      <c r="BJ517" s="68" t="s">
        <v>18</v>
      </c>
      <c r="BK517" s="108">
        <f>ROUND($L$517*$K$517,2)</f>
        <v>0</v>
      </c>
      <c r="BL517" s="68" t="s">
        <v>124</v>
      </c>
      <c r="BM517" s="68" t="s">
        <v>505</v>
      </c>
    </row>
    <row r="518" spans="2:47" s="7" customFormat="1" ht="16.5" customHeight="1">
      <c r="B518" s="21"/>
      <c r="F518" s="166" t="s">
        <v>507</v>
      </c>
      <c r="G518" s="150"/>
      <c r="H518" s="150"/>
      <c r="I518" s="150"/>
      <c r="J518" s="150"/>
      <c r="K518" s="150"/>
      <c r="L518" s="150"/>
      <c r="M518" s="150"/>
      <c r="N518" s="150"/>
      <c r="O518" s="150"/>
      <c r="P518" s="150"/>
      <c r="Q518" s="150"/>
      <c r="R518" s="150"/>
      <c r="S518" s="21"/>
      <c r="T518" s="45"/>
      <c r="AA518" s="46"/>
      <c r="AT518" s="7" t="s">
        <v>126</v>
      </c>
      <c r="AU518" s="7" t="s">
        <v>73</v>
      </c>
    </row>
    <row r="519" spans="2:51" s="7" customFormat="1" ht="15.75" customHeight="1">
      <c r="B519" s="109"/>
      <c r="E519" s="110"/>
      <c r="F519" s="189" t="s">
        <v>129</v>
      </c>
      <c r="G519" s="190"/>
      <c r="H519" s="190"/>
      <c r="I519" s="190"/>
      <c r="K519" s="110"/>
      <c r="S519" s="109"/>
      <c r="T519" s="111"/>
      <c r="AA519" s="112"/>
      <c r="AT519" s="110" t="s">
        <v>130</v>
      </c>
      <c r="AU519" s="110" t="s">
        <v>73</v>
      </c>
      <c r="AV519" s="110" t="s">
        <v>18</v>
      </c>
      <c r="AW519" s="110" t="s">
        <v>82</v>
      </c>
      <c r="AX519" s="110" t="s">
        <v>65</v>
      </c>
      <c r="AY519" s="110" t="s">
        <v>119</v>
      </c>
    </row>
    <row r="520" spans="2:51" s="7" customFormat="1" ht="15.75" customHeight="1">
      <c r="B520" s="113"/>
      <c r="E520" s="114"/>
      <c r="F520" s="174" t="s">
        <v>508</v>
      </c>
      <c r="G520" s="175"/>
      <c r="H520" s="175"/>
      <c r="I520" s="175"/>
      <c r="K520" s="115">
        <v>237.5</v>
      </c>
      <c r="S520" s="113"/>
      <c r="T520" s="116"/>
      <c r="AA520" s="117"/>
      <c r="AT520" s="114" t="s">
        <v>130</v>
      </c>
      <c r="AU520" s="114" t="s">
        <v>73</v>
      </c>
      <c r="AV520" s="114" t="s">
        <v>73</v>
      </c>
      <c r="AW520" s="114" t="s">
        <v>82</v>
      </c>
      <c r="AX520" s="114" t="s">
        <v>65</v>
      </c>
      <c r="AY520" s="114" t="s">
        <v>119</v>
      </c>
    </row>
    <row r="521" spans="2:51" s="7" customFormat="1" ht="15.75" customHeight="1">
      <c r="B521" s="118"/>
      <c r="E521" s="119"/>
      <c r="F521" s="187" t="s">
        <v>132</v>
      </c>
      <c r="G521" s="188"/>
      <c r="H521" s="188"/>
      <c r="I521" s="188"/>
      <c r="K521" s="120">
        <v>237.5</v>
      </c>
      <c r="S521" s="118"/>
      <c r="T521" s="121"/>
      <c r="AA521" s="122"/>
      <c r="AT521" s="119" t="s">
        <v>130</v>
      </c>
      <c r="AU521" s="119" t="s">
        <v>73</v>
      </c>
      <c r="AV521" s="119" t="s">
        <v>124</v>
      </c>
      <c r="AW521" s="119" t="s">
        <v>82</v>
      </c>
      <c r="AX521" s="119" t="s">
        <v>18</v>
      </c>
      <c r="AY521" s="119" t="s">
        <v>119</v>
      </c>
    </row>
    <row r="522" spans="2:65" s="7" customFormat="1" ht="15.75" customHeight="1">
      <c r="B522" s="21"/>
      <c r="C522" s="99">
        <v>96</v>
      </c>
      <c r="D522" s="99" t="s">
        <v>120</v>
      </c>
      <c r="E522" s="100" t="s">
        <v>510</v>
      </c>
      <c r="F522" s="168" t="s">
        <v>511</v>
      </c>
      <c r="G522" s="169"/>
      <c r="H522" s="169"/>
      <c r="I522" s="169"/>
      <c r="J522" s="102" t="s">
        <v>123</v>
      </c>
      <c r="K522" s="103">
        <v>237.5</v>
      </c>
      <c r="L522" s="172"/>
      <c r="M522" s="169"/>
      <c r="N522" s="173">
        <f>ROUND($L$522*$K$522,2)</f>
        <v>0</v>
      </c>
      <c r="O522" s="169"/>
      <c r="P522" s="169"/>
      <c r="Q522" s="169"/>
      <c r="R522" s="101"/>
      <c r="S522" s="21"/>
      <c r="T522" s="104"/>
      <c r="U522" s="105" t="s">
        <v>35</v>
      </c>
      <c r="X522" s="106">
        <v>0</v>
      </c>
      <c r="Y522" s="106">
        <f>$X$522*$K$522</f>
        <v>0</v>
      </c>
      <c r="Z522" s="106">
        <v>0</v>
      </c>
      <c r="AA522" s="107">
        <f>$Z$522*$K$522</f>
        <v>0</v>
      </c>
      <c r="AR522" s="68" t="s">
        <v>124</v>
      </c>
      <c r="AT522" s="68" t="s">
        <v>120</v>
      </c>
      <c r="AU522" s="68" t="s">
        <v>73</v>
      </c>
      <c r="AY522" s="7" t="s">
        <v>119</v>
      </c>
      <c r="BE522" s="108">
        <f>IF($U$522="základní",$N$522,0)</f>
        <v>0</v>
      </c>
      <c r="BF522" s="108">
        <f>IF($U$522="snížená",$N$522,0)</f>
        <v>0</v>
      </c>
      <c r="BG522" s="108">
        <f>IF($U$522="zákl. přenesená",$N$522,0)</f>
        <v>0</v>
      </c>
      <c r="BH522" s="108">
        <f>IF($U$522="sníž. přenesená",$N$522,0)</f>
        <v>0</v>
      </c>
      <c r="BI522" s="108">
        <f>IF($U$522="nulová",$N$522,0)</f>
        <v>0</v>
      </c>
      <c r="BJ522" s="68" t="s">
        <v>18</v>
      </c>
      <c r="BK522" s="108">
        <f>ROUND($L$522*$K$522,2)</f>
        <v>0</v>
      </c>
      <c r="BL522" s="68" t="s">
        <v>124</v>
      </c>
      <c r="BM522" s="68" t="s">
        <v>509</v>
      </c>
    </row>
    <row r="523" spans="2:47" s="7" customFormat="1" ht="16.5" customHeight="1">
      <c r="B523" s="21"/>
      <c r="F523" s="166" t="s">
        <v>511</v>
      </c>
      <c r="G523" s="150"/>
      <c r="H523" s="150"/>
      <c r="I523" s="150"/>
      <c r="J523" s="150"/>
      <c r="K523" s="150"/>
      <c r="L523" s="150"/>
      <c r="M523" s="150"/>
      <c r="N523" s="150"/>
      <c r="O523" s="150"/>
      <c r="P523" s="150"/>
      <c r="Q523" s="150"/>
      <c r="R523" s="150"/>
      <c r="S523" s="21"/>
      <c r="T523" s="45"/>
      <c r="AA523" s="46"/>
      <c r="AT523" s="7" t="s">
        <v>126</v>
      </c>
      <c r="AU523" s="7" t="s">
        <v>73</v>
      </c>
    </row>
    <row r="524" spans="2:65" s="7" customFormat="1" ht="15.75" customHeight="1">
      <c r="B524" s="21"/>
      <c r="C524" s="99">
        <v>97</v>
      </c>
      <c r="D524" s="99" t="s">
        <v>120</v>
      </c>
      <c r="E524" s="100" t="s">
        <v>513</v>
      </c>
      <c r="F524" s="168" t="s">
        <v>514</v>
      </c>
      <c r="G524" s="169"/>
      <c r="H524" s="169"/>
      <c r="I524" s="169"/>
      <c r="J524" s="102" t="s">
        <v>123</v>
      </c>
      <c r="K524" s="103">
        <v>237.5</v>
      </c>
      <c r="L524" s="172"/>
      <c r="M524" s="169"/>
      <c r="N524" s="173">
        <f>ROUND($L$524*$K$524,2)</f>
        <v>0</v>
      </c>
      <c r="O524" s="169"/>
      <c r="P524" s="169"/>
      <c r="Q524" s="169"/>
      <c r="R524" s="101"/>
      <c r="S524" s="21"/>
      <c r="T524" s="104"/>
      <c r="U524" s="105" t="s">
        <v>35</v>
      </c>
      <c r="X524" s="106">
        <v>0</v>
      </c>
      <c r="Y524" s="106">
        <f>$X$524*$K$524</f>
        <v>0</v>
      </c>
      <c r="Z524" s="106">
        <v>0</v>
      </c>
      <c r="AA524" s="107">
        <f>$Z$524*$K$524</f>
        <v>0</v>
      </c>
      <c r="AR524" s="68" t="s">
        <v>124</v>
      </c>
      <c r="AT524" s="68" t="s">
        <v>120</v>
      </c>
      <c r="AU524" s="68" t="s">
        <v>73</v>
      </c>
      <c r="AY524" s="7" t="s">
        <v>119</v>
      </c>
      <c r="BE524" s="108">
        <f>IF($U$524="základní",$N$524,0)</f>
        <v>0</v>
      </c>
      <c r="BF524" s="108">
        <f>IF($U$524="snížená",$N$524,0)</f>
        <v>0</v>
      </c>
      <c r="BG524" s="108">
        <f>IF($U$524="zákl. přenesená",$N$524,0)</f>
        <v>0</v>
      </c>
      <c r="BH524" s="108">
        <f>IF($U$524="sníž. přenesená",$N$524,0)</f>
        <v>0</v>
      </c>
      <c r="BI524" s="108">
        <f>IF($U$524="nulová",$N$524,0)</f>
        <v>0</v>
      </c>
      <c r="BJ524" s="68" t="s">
        <v>18</v>
      </c>
      <c r="BK524" s="108">
        <f>ROUND($L$524*$K$524,2)</f>
        <v>0</v>
      </c>
      <c r="BL524" s="68" t="s">
        <v>124</v>
      </c>
      <c r="BM524" s="68" t="s">
        <v>512</v>
      </c>
    </row>
    <row r="525" spans="2:47" s="7" customFormat="1" ht="16.5" customHeight="1">
      <c r="B525" s="21"/>
      <c r="F525" s="166" t="s">
        <v>515</v>
      </c>
      <c r="G525" s="150"/>
      <c r="H525" s="150"/>
      <c r="I525" s="150"/>
      <c r="J525" s="150"/>
      <c r="K525" s="150"/>
      <c r="L525" s="150"/>
      <c r="M525" s="150"/>
      <c r="N525" s="150"/>
      <c r="O525" s="150"/>
      <c r="P525" s="150"/>
      <c r="Q525" s="150"/>
      <c r="R525" s="150"/>
      <c r="S525" s="21"/>
      <c r="T525" s="45"/>
      <c r="AA525" s="46"/>
      <c r="AT525" s="7" t="s">
        <v>126</v>
      </c>
      <c r="AU525" s="7" t="s">
        <v>73</v>
      </c>
    </row>
    <row r="526" spans="2:65" s="7" customFormat="1" ht="15.75" customHeight="1">
      <c r="B526" s="21"/>
      <c r="C526" s="99">
        <v>98</v>
      </c>
      <c r="D526" s="99" t="s">
        <v>120</v>
      </c>
      <c r="E526" s="100" t="s">
        <v>516</v>
      </c>
      <c r="F526" s="168" t="s">
        <v>517</v>
      </c>
      <c r="G526" s="169"/>
      <c r="H526" s="169"/>
      <c r="I526" s="169"/>
      <c r="J526" s="102" t="s">
        <v>123</v>
      </c>
      <c r="K526" s="103">
        <v>237.5</v>
      </c>
      <c r="L526" s="172"/>
      <c r="M526" s="169"/>
      <c r="N526" s="173">
        <f>ROUND($L$526*$K$526,2)</f>
        <v>0</v>
      </c>
      <c r="O526" s="169"/>
      <c r="P526" s="169"/>
      <c r="Q526" s="169"/>
      <c r="R526" s="101"/>
      <c r="S526" s="21"/>
      <c r="T526" s="104"/>
      <c r="U526" s="105" t="s">
        <v>35</v>
      </c>
      <c r="X526" s="106">
        <v>0</v>
      </c>
      <c r="Y526" s="106">
        <f>$X$526*$K$526</f>
        <v>0</v>
      </c>
      <c r="Z526" s="106">
        <v>0</v>
      </c>
      <c r="AA526" s="107">
        <f>$Z$526*$K$526</f>
        <v>0</v>
      </c>
      <c r="AR526" s="68" t="s">
        <v>124</v>
      </c>
      <c r="AT526" s="68" t="s">
        <v>120</v>
      </c>
      <c r="AU526" s="68" t="s">
        <v>73</v>
      </c>
      <c r="AY526" s="7" t="s">
        <v>119</v>
      </c>
      <c r="BE526" s="108">
        <f>IF($U$526="základní",$N$526,0)</f>
        <v>0</v>
      </c>
      <c r="BF526" s="108">
        <f>IF($U$526="snížená",$N$526,0)</f>
        <v>0</v>
      </c>
      <c r="BG526" s="108">
        <f>IF($U$526="zákl. přenesená",$N$526,0)</f>
        <v>0</v>
      </c>
      <c r="BH526" s="108">
        <f>IF($U$526="sníž. přenesená",$N$526,0)</f>
        <v>0</v>
      </c>
      <c r="BI526" s="108">
        <f>IF($U$526="nulová",$N$526,0)</f>
        <v>0</v>
      </c>
      <c r="BJ526" s="68" t="s">
        <v>18</v>
      </c>
      <c r="BK526" s="108">
        <f>ROUND($L$526*$K$526,2)</f>
        <v>0</v>
      </c>
      <c r="BL526" s="68" t="s">
        <v>124</v>
      </c>
      <c r="BM526" s="68" t="s">
        <v>24</v>
      </c>
    </row>
    <row r="527" spans="2:47" s="7" customFormat="1" ht="16.5" customHeight="1">
      <c r="B527" s="21"/>
      <c r="F527" s="166" t="s">
        <v>517</v>
      </c>
      <c r="G527" s="150"/>
      <c r="H527" s="150"/>
      <c r="I527" s="150"/>
      <c r="J527" s="150"/>
      <c r="K527" s="150"/>
      <c r="L527" s="150"/>
      <c r="M527" s="150"/>
      <c r="N527" s="150"/>
      <c r="O527" s="150"/>
      <c r="P527" s="150"/>
      <c r="Q527" s="150"/>
      <c r="R527" s="150"/>
      <c r="S527" s="21"/>
      <c r="T527" s="45"/>
      <c r="AA527" s="46"/>
      <c r="AT527" s="7" t="s">
        <v>126</v>
      </c>
      <c r="AU527" s="7" t="s">
        <v>73</v>
      </c>
    </row>
    <row r="528" spans="2:63" s="90" customFormat="1" ht="30.75" customHeight="1">
      <c r="B528" s="91"/>
      <c r="D528" s="98" t="s">
        <v>96</v>
      </c>
      <c r="N528" s="170">
        <f>$BK$528</f>
        <v>0</v>
      </c>
      <c r="O528" s="171"/>
      <c r="P528" s="171"/>
      <c r="Q528" s="171"/>
      <c r="S528" s="91"/>
      <c r="T528" s="94"/>
      <c r="W528" s="95">
        <f>SUM($W$529:$W$547)</f>
        <v>0</v>
      </c>
      <c r="Y528" s="95">
        <f>SUM($Y$529:$Y$547)</f>
        <v>0</v>
      </c>
      <c r="AA528" s="96">
        <f>SUM($AA$529:$AA$547)</f>
        <v>0</v>
      </c>
      <c r="AR528" s="93" t="s">
        <v>18</v>
      </c>
      <c r="AT528" s="93" t="s">
        <v>64</v>
      </c>
      <c r="AU528" s="93" t="s">
        <v>18</v>
      </c>
      <c r="AY528" s="93" t="s">
        <v>119</v>
      </c>
      <c r="BK528" s="97">
        <f>SUM($BK$529:$BK$547)</f>
        <v>0</v>
      </c>
    </row>
    <row r="529" spans="2:65" s="7" customFormat="1" ht="15.75" customHeight="1">
      <c r="B529" s="21"/>
      <c r="C529" s="99">
        <v>99</v>
      </c>
      <c r="D529" s="99" t="s">
        <v>120</v>
      </c>
      <c r="E529" s="100" t="s">
        <v>506</v>
      </c>
      <c r="F529" s="168" t="s">
        <v>507</v>
      </c>
      <c r="G529" s="169"/>
      <c r="H529" s="169"/>
      <c r="I529" s="169"/>
      <c r="J529" s="102" t="s">
        <v>123</v>
      </c>
      <c r="K529" s="103">
        <v>274.5</v>
      </c>
      <c r="L529" s="172"/>
      <c r="M529" s="169"/>
      <c r="N529" s="173">
        <f>ROUND($L$529*$K$529,2)</f>
        <v>0</v>
      </c>
      <c r="O529" s="169"/>
      <c r="P529" s="169"/>
      <c r="Q529" s="169"/>
      <c r="R529" s="101"/>
      <c r="S529" s="21"/>
      <c r="T529" s="104"/>
      <c r="U529" s="105" t="s">
        <v>35</v>
      </c>
      <c r="X529" s="106">
        <v>0</v>
      </c>
      <c r="Y529" s="106">
        <f>$X$529*$K$529</f>
        <v>0</v>
      </c>
      <c r="Z529" s="106">
        <v>0</v>
      </c>
      <c r="AA529" s="107">
        <f>$Z$529*$K$529</f>
        <v>0</v>
      </c>
      <c r="AR529" s="68" t="s">
        <v>124</v>
      </c>
      <c r="AT529" s="68" t="s">
        <v>120</v>
      </c>
      <c r="AU529" s="68" t="s">
        <v>73</v>
      </c>
      <c r="AY529" s="7" t="s">
        <v>119</v>
      </c>
      <c r="BE529" s="108">
        <f>IF($U$529="základní",$N$529,0)</f>
        <v>0</v>
      </c>
      <c r="BF529" s="108">
        <f>IF($U$529="snížená",$N$529,0)</f>
        <v>0</v>
      </c>
      <c r="BG529" s="108">
        <f>IF($U$529="zákl. přenesená",$N$529,0)</f>
        <v>0</v>
      </c>
      <c r="BH529" s="108">
        <f>IF($U$529="sníž. přenesená",$N$529,0)</f>
        <v>0</v>
      </c>
      <c r="BI529" s="108">
        <f>IF($U$529="nulová",$N$529,0)</f>
        <v>0</v>
      </c>
      <c r="BJ529" s="68" t="s">
        <v>18</v>
      </c>
      <c r="BK529" s="108">
        <f>ROUND($L$529*$K$529,2)</f>
        <v>0</v>
      </c>
      <c r="BL529" s="68" t="s">
        <v>124</v>
      </c>
      <c r="BM529" s="68" t="s">
        <v>518</v>
      </c>
    </row>
    <row r="530" spans="2:47" s="7" customFormat="1" ht="16.5" customHeight="1">
      <c r="B530" s="21"/>
      <c r="F530" s="166" t="s">
        <v>507</v>
      </c>
      <c r="G530" s="150"/>
      <c r="H530" s="150"/>
      <c r="I530" s="150"/>
      <c r="J530" s="150"/>
      <c r="K530" s="150"/>
      <c r="L530" s="150"/>
      <c r="M530" s="150"/>
      <c r="N530" s="150"/>
      <c r="O530" s="150"/>
      <c r="P530" s="150"/>
      <c r="Q530" s="150"/>
      <c r="R530" s="150"/>
      <c r="S530" s="21"/>
      <c r="T530" s="45"/>
      <c r="AA530" s="46"/>
      <c r="AT530" s="7" t="s">
        <v>126</v>
      </c>
      <c r="AU530" s="7" t="s">
        <v>73</v>
      </c>
    </row>
    <row r="531" spans="2:51" s="7" customFormat="1" ht="15.75" customHeight="1">
      <c r="B531" s="109"/>
      <c r="E531" s="110"/>
      <c r="F531" s="189" t="s">
        <v>129</v>
      </c>
      <c r="G531" s="190"/>
      <c r="H531" s="190"/>
      <c r="I531" s="190"/>
      <c r="K531" s="110"/>
      <c r="S531" s="109"/>
      <c r="T531" s="111"/>
      <c r="AA531" s="112"/>
      <c r="AT531" s="110" t="s">
        <v>130</v>
      </c>
      <c r="AU531" s="110" t="s">
        <v>73</v>
      </c>
      <c r="AV531" s="110" t="s">
        <v>18</v>
      </c>
      <c r="AW531" s="110" t="s">
        <v>82</v>
      </c>
      <c r="AX531" s="110" t="s">
        <v>65</v>
      </c>
      <c r="AY531" s="110" t="s">
        <v>119</v>
      </c>
    </row>
    <row r="532" spans="2:51" s="7" customFormat="1" ht="15.75" customHeight="1">
      <c r="B532" s="113"/>
      <c r="E532" s="114"/>
      <c r="F532" s="174" t="s">
        <v>519</v>
      </c>
      <c r="G532" s="175"/>
      <c r="H532" s="175"/>
      <c r="I532" s="175"/>
      <c r="K532" s="115">
        <v>274.5</v>
      </c>
      <c r="S532" s="113"/>
      <c r="T532" s="116"/>
      <c r="AA532" s="117"/>
      <c r="AT532" s="114" t="s">
        <v>130</v>
      </c>
      <c r="AU532" s="114" t="s">
        <v>73</v>
      </c>
      <c r="AV532" s="114" t="s">
        <v>73</v>
      </c>
      <c r="AW532" s="114" t="s">
        <v>82</v>
      </c>
      <c r="AX532" s="114" t="s">
        <v>65</v>
      </c>
      <c r="AY532" s="114" t="s">
        <v>119</v>
      </c>
    </row>
    <row r="533" spans="2:51" s="7" customFormat="1" ht="15.75" customHeight="1">
      <c r="B533" s="118"/>
      <c r="E533" s="119"/>
      <c r="F533" s="187" t="s">
        <v>132</v>
      </c>
      <c r="G533" s="188"/>
      <c r="H533" s="188"/>
      <c r="I533" s="188"/>
      <c r="K533" s="120">
        <v>274.5</v>
      </c>
      <c r="S533" s="118"/>
      <c r="T533" s="121"/>
      <c r="AA533" s="122"/>
      <c r="AT533" s="119" t="s">
        <v>130</v>
      </c>
      <c r="AU533" s="119" t="s">
        <v>73</v>
      </c>
      <c r="AV533" s="119" t="s">
        <v>124</v>
      </c>
      <c r="AW533" s="119" t="s">
        <v>82</v>
      </c>
      <c r="AX533" s="119" t="s">
        <v>18</v>
      </c>
      <c r="AY533" s="119" t="s">
        <v>119</v>
      </c>
    </row>
    <row r="534" spans="2:65" s="7" customFormat="1" ht="15.75" customHeight="1">
      <c r="B534" s="21"/>
      <c r="C534" s="99">
        <v>100</v>
      </c>
      <c r="D534" s="99" t="s">
        <v>120</v>
      </c>
      <c r="E534" s="100" t="s">
        <v>510</v>
      </c>
      <c r="F534" s="168" t="s">
        <v>511</v>
      </c>
      <c r="G534" s="169"/>
      <c r="H534" s="169"/>
      <c r="I534" s="169"/>
      <c r="J534" s="102" t="s">
        <v>123</v>
      </c>
      <c r="K534" s="103">
        <v>246</v>
      </c>
      <c r="L534" s="172"/>
      <c r="M534" s="169"/>
      <c r="N534" s="173">
        <f>ROUND($L$534*$K$534,2)</f>
        <v>0</v>
      </c>
      <c r="O534" s="169"/>
      <c r="P534" s="169"/>
      <c r="Q534" s="169"/>
      <c r="R534" s="101"/>
      <c r="S534" s="21"/>
      <c r="T534" s="104"/>
      <c r="U534" s="105" t="s">
        <v>35</v>
      </c>
      <c r="X534" s="106">
        <v>0</v>
      </c>
      <c r="Y534" s="106">
        <f>$X$534*$K$534</f>
        <v>0</v>
      </c>
      <c r="Z534" s="106">
        <v>0</v>
      </c>
      <c r="AA534" s="107">
        <f>$Z$534*$K$534</f>
        <v>0</v>
      </c>
      <c r="AR534" s="68" t="s">
        <v>124</v>
      </c>
      <c r="AT534" s="68" t="s">
        <v>120</v>
      </c>
      <c r="AU534" s="68" t="s">
        <v>73</v>
      </c>
      <c r="AY534" s="7" t="s">
        <v>119</v>
      </c>
      <c r="BE534" s="108">
        <f>IF($U$534="základní",$N$534,0)</f>
        <v>0</v>
      </c>
      <c r="BF534" s="108">
        <f>IF($U$534="snížená",$N$534,0)</f>
        <v>0</v>
      </c>
      <c r="BG534" s="108">
        <f>IF($U$534="zákl. přenesená",$N$534,0)</f>
        <v>0</v>
      </c>
      <c r="BH534" s="108">
        <f>IF($U$534="sníž. přenesená",$N$534,0)</f>
        <v>0</v>
      </c>
      <c r="BI534" s="108">
        <f>IF($U$534="nulová",$N$534,0)</f>
        <v>0</v>
      </c>
      <c r="BJ534" s="68" t="s">
        <v>18</v>
      </c>
      <c r="BK534" s="108">
        <f>ROUND($L$534*$K$534,2)</f>
        <v>0</v>
      </c>
      <c r="BL534" s="68" t="s">
        <v>124</v>
      </c>
      <c r="BM534" s="68" t="s">
        <v>520</v>
      </c>
    </row>
    <row r="535" spans="2:47" s="7" customFormat="1" ht="16.5" customHeight="1">
      <c r="B535" s="21"/>
      <c r="F535" s="166" t="s">
        <v>511</v>
      </c>
      <c r="G535" s="150"/>
      <c r="H535" s="150"/>
      <c r="I535" s="150"/>
      <c r="J535" s="150"/>
      <c r="K535" s="150"/>
      <c r="L535" s="150"/>
      <c r="M535" s="150"/>
      <c r="N535" s="150"/>
      <c r="O535" s="150"/>
      <c r="P535" s="150"/>
      <c r="Q535" s="150"/>
      <c r="R535" s="150"/>
      <c r="S535" s="21"/>
      <c r="T535" s="45"/>
      <c r="AA535" s="46"/>
      <c r="AT535" s="7" t="s">
        <v>126</v>
      </c>
      <c r="AU535" s="7" t="s">
        <v>73</v>
      </c>
    </row>
    <row r="536" spans="2:51" s="7" customFormat="1" ht="15.75" customHeight="1">
      <c r="B536" s="109"/>
      <c r="E536" s="110"/>
      <c r="F536" s="189" t="s">
        <v>129</v>
      </c>
      <c r="G536" s="190"/>
      <c r="H536" s="190"/>
      <c r="I536" s="190"/>
      <c r="K536" s="110"/>
      <c r="S536" s="109"/>
      <c r="T536" s="111"/>
      <c r="AA536" s="112"/>
      <c r="AT536" s="110" t="s">
        <v>130</v>
      </c>
      <c r="AU536" s="110" t="s">
        <v>73</v>
      </c>
      <c r="AV536" s="110" t="s">
        <v>18</v>
      </c>
      <c r="AW536" s="110" t="s">
        <v>82</v>
      </c>
      <c r="AX536" s="110" t="s">
        <v>65</v>
      </c>
      <c r="AY536" s="110" t="s">
        <v>119</v>
      </c>
    </row>
    <row r="537" spans="2:51" s="7" customFormat="1" ht="15.75" customHeight="1">
      <c r="B537" s="113"/>
      <c r="E537" s="114"/>
      <c r="F537" s="174" t="s">
        <v>439</v>
      </c>
      <c r="G537" s="175"/>
      <c r="H537" s="175"/>
      <c r="I537" s="175"/>
      <c r="K537" s="115">
        <v>246</v>
      </c>
      <c r="S537" s="113"/>
      <c r="T537" s="116"/>
      <c r="AA537" s="117"/>
      <c r="AT537" s="114" t="s">
        <v>130</v>
      </c>
      <c r="AU537" s="114" t="s">
        <v>73</v>
      </c>
      <c r="AV537" s="114" t="s">
        <v>73</v>
      </c>
      <c r="AW537" s="114" t="s">
        <v>82</v>
      </c>
      <c r="AX537" s="114" t="s">
        <v>65</v>
      </c>
      <c r="AY537" s="114" t="s">
        <v>119</v>
      </c>
    </row>
    <row r="538" spans="2:51" s="7" customFormat="1" ht="15.75" customHeight="1">
      <c r="B538" s="118"/>
      <c r="E538" s="119"/>
      <c r="F538" s="187" t="s">
        <v>132</v>
      </c>
      <c r="G538" s="188"/>
      <c r="H538" s="188"/>
      <c r="I538" s="188"/>
      <c r="K538" s="120">
        <v>246</v>
      </c>
      <c r="S538" s="118"/>
      <c r="T538" s="121"/>
      <c r="AA538" s="122"/>
      <c r="AT538" s="119" t="s">
        <v>130</v>
      </c>
      <c r="AU538" s="119" t="s">
        <v>73</v>
      </c>
      <c r="AV538" s="119" t="s">
        <v>124</v>
      </c>
      <c r="AW538" s="119" t="s">
        <v>82</v>
      </c>
      <c r="AX538" s="119" t="s">
        <v>18</v>
      </c>
      <c r="AY538" s="119" t="s">
        <v>119</v>
      </c>
    </row>
    <row r="539" spans="2:65" s="7" customFormat="1" ht="27" customHeight="1">
      <c r="B539" s="21"/>
      <c r="C539" s="99">
        <v>101</v>
      </c>
      <c r="D539" s="99" t="s">
        <v>120</v>
      </c>
      <c r="E539" s="100" t="s">
        <v>262</v>
      </c>
      <c r="F539" s="168" t="s">
        <v>263</v>
      </c>
      <c r="G539" s="169"/>
      <c r="H539" s="169"/>
      <c r="I539" s="169"/>
      <c r="J539" s="102" t="s">
        <v>123</v>
      </c>
      <c r="K539" s="103">
        <v>246</v>
      </c>
      <c r="L539" s="172"/>
      <c r="M539" s="169"/>
      <c r="N539" s="173">
        <f>ROUND($L$539*$K$539,2)</f>
        <v>0</v>
      </c>
      <c r="O539" s="169"/>
      <c r="P539" s="169"/>
      <c r="Q539" s="169"/>
      <c r="R539" s="101"/>
      <c r="S539" s="21"/>
      <c r="T539" s="104"/>
      <c r="U539" s="105" t="s">
        <v>35</v>
      </c>
      <c r="X539" s="106">
        <v>0</v>
      </c>
      <c r="Y539" s="106">
        <f>$X$539*$K$539</f>
        <v>0</v>
      </c>
      <c r="Z539" s="106">
        <v>0</v>
      </c>
      <c r="AA539" s="107">
        <f>$Z$539*$K$539</f>
        <v>0</v>
      </c>
      <c r="AR539" s="68" t="s">
        <v>124</v>
      </c>
      <c r="AT539" s="68" t="s">
        <v>120</v>
      </c>
      <c r="AU539" s="68" t="s">
        <v>73</v>
      </c>
      <c r="AY539" s="7" t="s">
        <v>119</v>
      </c>
      <c r="BE539" s="108">
        <f>IF($U$539="základní",$N$539,0)</f>
        <v>0</v>
      </c>
      <c r="BF539" s="108">
        <f>IF($U$539="snížená",$N$539,0)</f>
        <v>0</v>
      </c>
      <c r="BG539" s="108">
        <f>IF($U$539="zákl. přenesená",$N$539,0)</f>
        <v>0</v>
      </c>
      <c r="BH539" s="108">
        <f>IF($U$539="sníž. přenesená",$N$539,0)</f>
        <v>0</v>
      </c>
      <c r="BI539" s="108">
        <f>IF($U$539="nulová",$N$539,0)</f>
        <v>0</v>
      </c>
      <c r="BJ539" s="68" t="s">
        <v>18</v>
      </c>
      <c r="BK539" s="108">
        <f>ROUND($L$539*$K$539,2)</f>
        <v>0</v>
      </c>
      <c r="BL539" s="68" t="s">
        <v>124</v>
      </c>
      <c r="BM539" s="68" t="s">
        <v>521</v>
      </c>
    </row>
    <row r="540" spans="2:47" s="7" customFormat="1" ht="16.5" customHeight="1">
      <c r="B540" s="21"/>
      <c r="F540" s="166" t="s">
        <v>264</v>
      </c>
      <c r="G540" s="150"/>
      <c r="H540" s="150"/>
      <c r="I540" s="150"/>
      <c r="J540" s="150"/>
      <c r="K540" s="150"/>
      <c r="L540" s="150"/>
      <c r="M540" s="150"/>
      <c r="N540" s="150"/>
      <c r="O540" s="150"/>
      <c r="P540" s="150"/>
      <c r="Q540" s="150"/>
      <c r="R540" s="150"/>
      <c r="S540" s="21"/>
      <c r="T540" s="45"/>
      <c r="AA540" s="46"/>
      <c r="AT540" s="7" t="s">
        <v>126</v>
      </c>
      <c r="AU540" s="7" t="s">
        <v>73</v>
      </c>
    </row>
    <row r="541" spans="2:65" s="7" customFormat="1" ht="27" customHeight="1">
      <c r="B541" s="21"/>
      <c r="C541" s="99">
        <v>102</v>
      </c>
      <c r="D541" s="99" t="s">
        <v>120</v>
      </c>
      <c r="E541" s="100" t="s">
        <v>523</v>
      </c>
      <c r="F541" s="168" t="s">
        <v>524</v>
      </c>
      <c r="G541" s="169"/>
      <c r="H541" s="169"/>
      <c r="I541" s="169"/>
      <c r="J541" s="102" t="s">
        <v>123</v>
      </c>
      <c r="K541" s="103">
        <v>246</v>
      </c>
      <c r="L541" s="172"/>
      <c r="M541" s="169"/>
      <c r="N541" s="173">
        <f>ROUND($L$541*$K$541,2)</f>
        <v>0</v>
      </c>
      <c r="O541" s="169"/>
      <c r="P541" s="169"/>
      <c r="Q541" s="169"/>
      <c r="R541" s="101"/>
      <c r="S541" s="21"/>
      <c r="T541" s="104"/>
      <c r="U541" s="105" t="s">
        <v>35</v>
      </c>
      <c r="X541" s="106">
        <v>0</v>
      </c>
      <c r="Y541" s="106">
        <f>$X$541*$K$541</f>
        <v>0</v>
      </c>
      <c r="Z541" s="106">
        <v>0</v>
      </c>
      <c r="AA541" s="107">
        <f>$Z$541*$K$541</f>
        <v>0</v>
      </c>
      <c r="AR541" s="68" t="s">
        <v>124</v>
      </c>
      <c r="AT541" s="68" t="s">
        <v>120</v>
      </c>
      <c r="AU541" s="68" t="s">
        <v>73</v>
      </c>
      <c r="AY541" s="7" t="s">
        <v>119</v>
      </c>
      <c r="BE541" s="108">
        <f>IF($U$541="základní",$N$541,0)</f>
        <v>0</v>
      </c>
      <c r="BF541" s="108">
        <f>IF($U$541="snížená",$N$541,0)</f>
        <v>0</v>
      </c>
      <c r="BG541" s="108">
        <f>IF($U$541="zákl. přenesená",$N$541,0)</f>
        <v>0</v>
      </c>
      <c r="BH541" s="108">
        <f>IF($U$541="sníž. přenesená",$N$541,0)</f>
        <v>0</v>
      </c>
      <c r="BI541" s="108">
        <f>IF($U$541="nulová",$N$541,0)</f>
        <v>0</v>
      </c>
      <c r="BJ541" s="68" t="s">
        <v>18</v>
      </c>
      <c r="BK541" s="108">
        <f>ROUND($L$541*$K$541,2)</f>
        <v>0</v>
      </c>
      <c r="BL541" s="68" t="s">
        <v>124</v>
      </c>
      <c r="BM541" s="68" t="s">
        <v>522</v>
      </c>
    </row>
    <row r="542" spans="2:47" s="7" customFormat="1" ht="16.5" customHeight="1">
      <c r="B542" s="21"/>
      <c r="F542" s="166" t="s">
        <v>524</v>
      </c>
      <c r="G542" s="150"/>
      <c r="H542" s="150"/>
      <c r="I542" s="150"/>
      <c r="J542" s="150"/>
      <c r="K542" s="150"/>
      <c r="L542" s="150"/>
      <c r="M542" s="150"/>
      <c r="N542" s="150"/>
      <c r="O542" s="150"/>
      <c r="P542" s="150"/>
      <c r="Q542" s="150"/>
      <c r="R542" s="150"/>
      <c r="S542" s="21"/>
      <c r="T542" s="45"/>
      <c r="AA542" s="46"/>
      <c r="AT542" s="7" t="s">
        <v>126</v>
      </c>
      <c r="AU542" s="7" t="s">
        <v>73</v>
      </c>
    </row>
    <row r="543" spans="2:65" s="7" customFormat="1" ht="27" customHeight="1">
      <c r="B543" s="21"/>
      <c r="C543" s="99">
        <v>103</v>
      </c>
      <c r="D543" s="99" t="s">
        <v>120</v>
      </c>
      <c r="E543" s="100" t="s">
        <v>269</v>
      </c>
      <c r="F543" s="168" t="s">
        <v>270</v>
      </c>
      <c r="G543" s="169"/>
      <c r="H543" s="169"/>
      <c r="I543" s="169"/>
      <c r="J543" s="102" t="s">
        <v>123</v>
      </c>
      <c r="K543" s="103">
        <v>246</v>
      </c>
      <c r="L543" s="172"/>
      <c r="M543" s="169"/>
      <c r="N543" s="173">
        <f>ROUND($L$543*$K$543,2)</f>
        <v>0</v>
      </c>
      <c r="O543" s="169"/>
      <c r="P543" s="169"/>
      <c r="Q543" s="169"/>
      <c r="R543" s="101"/>
      <c r="S543" s="21"/>
      <c r="T543" s="104"/>
      <c r="U543" s="105" t="s">
        <v>35</v>
      </c>
      <c r="X543" s="106">
        <v>0</v>
      </c>
      <c r="Y543" s="106">
        <f>$X$543*$K$543</f>
        <v>0</v>
      </c>
      <c r="Z543" s="106">
        <v>0</v>
      </c>
      <c r="AA543" s="107">
        <f>$Z$543*$K$543</f>
        <v>0</v>
      </c>
      <c r="AR543" s="68" t="s">
        <v>124</v>
      </c>
      <c r="AT543" s="68" t="s">
        <v>120</v>
      </c>
      <c r="AU543" s="68" t="s">
        <v>73</v>
      </c>
      <c r="AY543" s="7" t="s">
        <v>119</v>
      </c>
      <c r="BE543" s="108">
        <f>IF($U$543="základní",$N$543,0)</f>
        <v>0</v>
      </c>
      <c r="BF543" s="108">
        <f>IF($U$543="snížená",$N$543,0)</f>
        <v>0</v>
      </c>
      <c r="BG543" s="108">
        <f>IF($U$543="zákl. přenesená",$N$543,0)</f>
        <v>0</v>
      </c>
      <c r="BH543" s="108">
        <f>IF($U$543="sníž. přenesená",$N$543,0)</f>
        <v>0</v>
      </c>
      <c r="BI543" s="108">
        <f>IF($U$543="nulová",$N$543,0)</f>
        <v>0</v>
      </c>
      <c r="BJ543" s="68" t="s">
        <v>18</v>
      </c>
      <c r="BK543" s="108">
        <f>ROUND($L$543*$K$543,2)</f>
        <v>0</v>
      </c>
      <c r="BL543" s="68" t="s">
        <v>124</v>
      </c>
      <c r="BM543" s="68" t="s">
        <v>525</v>
      </c>
    </row>
    <row r="544" spans="2:47" s="7" customFormat="1" ht="16.5" customHeight="1">
      <c r="B544" s="21"/>
      <c r="F544" s="166" t="s">
        <v>270</v>
      </c>
      <c r="G544" s="150"/>
      <c r="H544" s="150"/>
      <c r="I544" s="150"/>
      <c r="J544" s="150"/>
      <c r="K544" s="150"/>
      <c r="L544" s="150"/>
      <c r="M544" s="150"/>
      <c r="N544" s="150"/>
      <c r="O544" s="150"/>
      <c r="P544" s="150"/>
      <c r="Q544" s="150"/>
      <c r="R544" s="150"/>
      <c r="S544" s="21"/>
      <c r="T544" s="45"/>
      <c r="AA544" s="46"/>
      <c r="AT544" s="7" t="s">
        <v>126</v>
      </c>
      <c r="AU544" s="7" t="s">
        <v>73</v>
      </c>
    </row>
    <row r="545" spans="2:65" s="7" customFormat="1" ht="27" customHeight="1">
      <c r="B545" s="21"/>
      <c r="C545" s="99">
        <v>104</v>
      </c>
      <c r="D545" s="99" t="s">
        <v>120</v>
      </c>
      <c r="E545" s="100" t="s">
        <v>527</v>
      </c>
      <c r="F545" s="168" t="s">
        <v>528</v>
      </c>
      <c r="G545" s="169"/>
      <c r="H545" s="169"/>
      <c r="I545" s="169"/>
      <c r="J545" s="102" t="s">
        <v>123</v>
      </c>
      <c r="K545" s="103">
        <v>246</v>
      </c>
      <c r="L545" s="172"/>
      <c r="M545" s="169"/>
      <c r="N545" s="173">
        <f>ROUND($L$545*$K$545,2)</f>
        <v>0</v>
      </c>
      <c r="O545" s="169"/>
      <c r="P545" s="169"/>
      <c r="Q545" s="169"/>
      <c r="R545" s="101"/>
      <c r="S545" s="21"/>
      <c r="T545" s="104"/>
      <c r="U545" s="105" t="s">
        <v>35</v>
      </c>
      <c r="X545" s="106">
        <v>0</v>
      </c>
      <c r="Y545" s="106">
        <f>$X$545*$K$545</f>
        <v>0</v>
      </c>
      <c r="Z545" s="106">
        <v>0</v>
      </c>
      <c r="AA545" s="107">
        <f>$Z$545*$K$545</f>
        <v>0</v>
      </c>
      <c r="AR545" s="68" t="s">
        <v>124</v>
      </c>
      <c r="AT545" s="68" t="s">
        <v>120</v>
      </c>
      <c r="AU545" s="68" t="s">
        <v>73</v>
      </c>
      <c r="AY545" s="7" t="s">
        <v>119</v>
      </c>
      <c r="BE545" s="108">
        <f>IF($U$545="základní",$N$545,0)</f>
        <v>0</v>
      </c>
      <c r="BF545" s="108">
        <f>IF($U$545="snížená",$N$545,0)</f>
        <v>0</v>
      </c>
      <c r="BG545" s="108">
        <f>IF($U$545="zákl. přenesená",$N$545,0)</f>
        <v>0</v>
      </c>
      <c r="BH545" s="108">
        <f>IF($U$545="sníž. přenesená",$N$545,0)</f>
        <v>0</v>
      </c>
      <c r="BI545" s="108">
        <f>IF($U$545="nulová",$N$545,0)</f>
        <v>0</v>
      </c>
      <c r="BJ545" s="68" t="s">
        <v>18</v>
      </c>
      <c r="BK545" s="108">
        <f>ROUND($L$545*$K$545,2)</f>
        <v>0</v>
      </c>
      <c r="BL545" s="68" t="s">
        <v>124</v>
      </c>
      <c r="BM545" s="68" t="s">
        <v>526</v>
      </c>
    </row>
    <row r="546" spans="2:47" s="7" customFormat="1" ht="16.5" customHeight="1">
      <c r="B546" s="21"/>
      <c r="F546" s="166" t="s">
        <v>529</v>
      </c>
      <c r="G546" s="150"/>
      <c r="H546" s="150"/>
      <c r="I546" s="150"/>
      <c r="J546" s="150"/>
      <c r="K546" s="150"/>
      <c r="L546" s="150"/>
      <c r="M546" s="150"/>
      <c r="N546" s="150"/>
      <c r="O546" s="150"/>
      <c r="P546" s="150"/>
      <c r="Q546" s="150"/>
      <c r="R546" s="150"/>
      <c r="S546" s="21"/>
      <c r="T546" s="45"/>
      <c r="AA546" s="46"/>
      <c r="AT546" s="7" t="s">
        <v>126</v>
      </c>
      <c r="AU546" s="7" t="s">
        <v>73</v>
      </c>
    </row>
    <row r="547" spans="2:47" s="7" customFormat="1" ht="38.25" customHeight="1">
      <c r="B547" s="21"/>
      <c r="F547" s="167" t="s">
        <v>275</v>
      </c>
      <c r="G547" s="150"/>
      <c r="H547" s="150"/>
      <c r="I547" s="150"/>
      <c r="J547" s="150"/>
      <c r="K547" s="150"/>
      <c r="L547" s="150"/>
      <c r="M547" s="150"/>
      <c r="N547" s="150"/>
      <c r="O547" s="150"/>
      <c r="P547" s="150"/>
      <c r="Q547" s="150"/>
      <c r="R547" s="150"/>
      <c r="S547" s="21"/>
      <c r="T547" s="45"/>
      <c r="AA547" s="46"/>
      <c r="AT547" s="7" t="s">
        <v>128</v>
      </c>
      <c r="AU547" s="7" t="s">
        <v>73</v>
      </c>
    </row>
    <row r="548" spans="2:63" s="90" customFormat="1" ht="30.75" customHeight="1">
      <c r="B548" s="91"/>
      <c r="D548" s="98" t="s">
        <v>97</v>
      </c>
      <c r="N548" s="170">
        <f>$BK$548</f>
        <v>0</v>
      </c>
      <c r="O548" s="171"/>
      <c r="P548" s="171"/>
      <c r="Q548" s="171"/>
      <c r="S548" s="91"/>
      <c r="T548" s="94"/>
      <c r="W548" s="95">
        <f>SUM($W$549:$W$569)</f>
        <v>0</v>
      </c>
      <c r="Y548" s="95">
        <f>SUM($Y$549:$Y$569)</f>
        <v>0</v>
      </c>
      <c r="AA548" s="96">
        <f>SUM($AA$549:$AA$569)</f>
        <v>0</v>
      </c>
      <c r="AR548" s="93" t="s">
        <v>18</v>
      </c>
      <c r="AT548" s="93" t="s">
        <v>64</v>
      </c>
      <c r="AU548" s="93" t="s">
        <v>18</v>
      </c>
      <c r="AY548" s="93" t="s">
        <v>119</v>
      </c>
      <c r="BK548" s="97">
        <f>SUM($BK$549:$BK$569)</f>
        <v>0</v>
      </c>
    </row>
    <row r="549" spans="2:65" s="7" customFormat="1" ht="15.75" customHeight="1">
      <c r="B549" s="21"/>
      <c r="C549" s="99">
        <v>105</v>
      </c>
      <c r="D549" s="99" t="s">
        <v>120</v>
      </c>
      <c r="E549" s="100" t="s">
        <v>204</v>
      </c>
      <c r="F549" s="168" t="s">
        <v>205</v>
      </c>
      <c r="G549" s="169"/>
      <c r="H549" s="169"/>
      <c r="I549" s="169"/>
      <c r="J549" s="102" t="s">
        <v>123</v>
      </c>
      <c r="K549" s="103">
        <v>3.5</v>
      </c>
      <c r="L549" s="172"/>
      <c r="M549" s="169"/>
      <c r="N549" s="173">
        <f>ROUND($L$549*$K$549,2)</f>
        <v>0</v>
      </c>
      <c r="O549" s="169"/>
      <c r="P549" s="169"/>
      <c r="Q549" s="169"/>
      <c r="R549" s="101"/>
      <c r="S549" s="21"/>
      <c r="T549" s="104"/>
      <c r="U549" s="105" t="s">
        <v>35</v>
      </c>
      <c r="X549" s="106">
        <v>0</v>
      </c>
      <c r="Y549" s="106">
        <f>$X$549*$K$549</f>
        <v>0</v>
      </c>
      <c r="Z549" s="106">
        <v>0</v>
      </c>
      <c r="AA549" s="107">
        <f>$Z$549*$K$549</f>
        <v>0</v>
      </c>
      <c r="AR549" s="68" t="s">
        <v>124</v>
      </c>
      <c r="AT549" s="68" t="s">
        <v>120</v>
      </c>
      <c r="AU549" s="68" t="s">
        <v>73</v>
      </c>
      <c r="AY549" s="7" t="s">
        <v>119</v>
      </c>
      <c r="BE549" s="108">
        <f>IF($U$549="základní",$N$549,0)</f>
        <v>0</v>
      </c>
      <c r="BF549" s="108">
        <f>IF($U$549="snížená",$N$549,0)</f>
        <v>0</v>
      </c>
      <c r="BG549" s="108">
        <f>IF($U$549="zákl. přenesená",$N$549,0)</f>
        <v>0</v>
      </c>
      <c r="BH549" s="108">
        <f>IF($U$549="sníž. přenesená",$N$549,0)</f>
        <v>0</v>
      </c>
      <c r="BI549" s="108">
        <f>IF($U$549="nulová",$N$549,0)</f>
        <v>0</v>
      </c>
      <c r="BJ549" s="68" t="s">
        <v>18</v>
      </c>
      <c r="BK549" s="108">
        <f>ROUND($L$549*$K$549,2)</f>
        <v>0</v>
      </c>
      <c r="BL549" s="68" t="s">
        <v>124</v>
      </c>
      <c r="BM549" s="68" t="s">
        <v>530</v>
      </c>
    </row>
    <row r="550" spans="2:47" s="7" customFormat="1" ht="16.5" customHeight="1">
      <c r="B550" s="21"/>
      <c r="F550" s="166" t="s">
        <v>205</v>
      </c>
      <c r="G550" s="150"/>
      <c r="H550" s="150"/>
      <c r="I550" s="150"/>
      <c r="J550" s="150"/>
      <c r="K550" s="150"/>
      <c r="L550" s="150"/>
      <c r="M550" s="150"/>
      <c r="N550" s="150"/>
      <c r="O550" s="150"/>
      <c r="P550" s="150"/>
      <c r="Q550" s="150"/>
      <c r="R550" s="150"/>
      <c r="S550" s="21"/>
      <c r="T550" s="45"/>
      <c r="AA550" s="46"/>
      <c r="AT550" s="7" t="s">
        <v>126</v>
      </c>
      <c r="AU550" s="7" t="s">
        <v>73</v>
      </c>
    </row>
    <row r="551" spans="2:51" s="7" customFormat="1" ht="15.75" customHeight="1">
      <c r="B551" s="109"/>
      <c r="E551" s="110"/>
      <c r="F551" s="189" t="s">
        <v>129</v>
      </c>
      <c r="G551" s="190"/>
      <c r="H551" s="190"/>
      <c r="I551" s="190"/>
      <c r="K551" s="110"/>
      <c r="S551" s="109"/>
      <c r="T551" s="111"/>
      <c r="AA551" s="112"/>
      <c r="AT551" s="110" t="s">
        <v>130</v>
      </c>
      <c r="AU551" s="110" t="s">
        <v>73</v>
      </c>
      <c r="AV551" s="110" t="s">
        <v>18</v>
      </c>
      <c r="AW551" s="110" t="s">
        <v>82</v>
      </c>
      <c r="AX551" s="110" t="s">
        <v>65</v>
      </c>
      <c r="AY551" s="110" t="s">
        <v>119</v>
      </c>
    </row>
    <row r="552" spans="2:51" s="7" customFormat="1" ht="15.75" customHeight="1">
      <c r="B552" s="113"/>
      <c r="E552" s="114"/>
      <c r="F552" s="174" t="s">
        <v>531</v>
      </c>
      <c r="G552" s="175"/>
      <c r="H552" s="175"/>
      <c r="I552" s="175"/>
      <c r="K552" s="115">
        <v>3.5</v>
      </c>
      <c r="S552" s="113"/>
      <c r="T552" s="116"/>
      <c r="AA552" s="117"/>
      <c r="AT552" s="114" t="s">
        <v>130</v>
      </c>
      <c r="AU552" s="114" t="s">
        <v>73</v>
      </c>
      <c r="AV552" s="114" t="s">
        <v>73</v>
      </c>
      <c r="AW552" s="114" t="s">
        <v>82</v>
      </c>
      <c r="AX552" s="114" t="s">
        <v>65</v>
      </c>
      <c r="AY552" s="114" t="s">
        <v>119</v>
      </c>
    </row>
    <row r="553" spans="2:51" s="7" customFormat="1" ht="15.75" customHeight="1">
      <c r="B553" s="118"/>
      <c r="E553" s="119"/>
      <c r="F553" s="187" t="s">
        <v>132</v>
      </c>
      <c r="G553" s="188"/>
      <c r="H553" s="188"/>
      <c r="I553" s="188"/>
      <c r="K553" s="120">
        <v>3.5</v>
      </c>
      <c r="S553" s="118"/>
      <c r="T553" s="121"/>
      <c r="AA553" s="122"/>
      <c r="AT553" s="119" t="s">
        <v>130</v>
      </c>
      <c r="AU553" s="119" t="s">
        <v>73</v>
      </c>
      <c r="AV553" s="119" t="s">
        <v>124</v>
      </c>
      <c r="AW553" s="119" t="s">
        <v>82</v>
      </c>
      <c r="AX553" s="119" t="s">
        <v>18</v>
      </c>
      <c r="AY553" s="119" t="s">
        <v>119</v>
      </c>
    </row>
    <row r="554" spans="2:65" s="7" customFormat="1" ht="27" customHeight="1">
      <c r="B554" s="21"/>
      <c r="C554" s="99">
        <v>106</v>
      </c>
      <c r="D554" s="99" t="s">
        <v>120</v>
      </c>
      <c r="E554" s="100" t="s">
        <v>208</v>
      </c>
      <c r="F554" s="168" t="s">
        <v>209</v>
      </c>
      <c r="G554" s="169"/>
      <c r="H554" s="169"/>
      <c r="I554" s="169"/>
      <c r="J554" s="102" t="s">
        <v>123</v>
      </c>
      <c r="K554" s="103">
        <v>2.6</v>
      </c>
      <c r="L554" s="172"/>
      <c r="M554" s="169"/>
      <c r="N554" s="173">
        <f>ROUND($L$554*$K$554,2)</f>
        <v>0</v>
      </c>
      <c r="O554" s="169"/>
      <c r="P554" s="169"/>
      <c r="Q554" s="169"/>
      <c r="R554" s="101"/>
      <c r="S554" s="21"/>
      <c r="T554" s="104"/>
      <c r="U554" s="105" t="s">
        <v>35</v>
      </c>
      <c r="X554" s="106">
        <v>0</v>
      </c>
      <c r="Y554" s="106">
        <f>$X$554*$K$554</f>
        <v>0</v>
      </c>
      <c r="Z554" s="106">
        <v>0</v>
      </c>
      <c r="AA554" s="107">
        <f>$Z$554*$K$554</f>
        <v>0</v>
      </c>
      <c r="AR554" s="68" t="s">
        <v>124</v>
      </c>
      <c r="AT554" s="68" t="s">
        <v>120</v>
      </c>
      <c r="AU554" s="68" t="s">
        <v>73</v>
      </c>
      <c r="AY554" s="7" t="s">
        <v>119</v>
      </c>
      <c r="BE554" s="108">
        <f>IF($U$554="základní",$N$554,0)</f>
        <v>0</v>
      </c>
      <c r="BF554" s="108">
        <f>IF($U$554="snížená",$N$554,0)</f>
        <v>0</v>
      </c>
      <c r="BG554" s="108">
        <f>IF($U$554="zákl. přenesená",$N$554,0)</f>
        <v>0</v>
      </c>
      <c r="BH554" s="108">
        <f>IF($U$554="sníž. přenesená",$N$554,0)</f>
        <v>0</v>
      </c>
      <c r="BI554" s="108">
        <f>IF($U$554="nulová",$N$554,0)</f>
        <v>0</v>
      </c>
      <c r="BJ554" s="68" t="s">
        <v>18</v>
      </c>
      <c r="BK554" s="108">
        <f>ROUND($L$554*$K$554,2)</f>
        <v>0</v>
      </c>
      <c r="BL554" s="68" t="s">
        <v>124</v>
      </c>
      <c r="BM554" s="68" t="s">
        <v>532</v>
      </c>
    </row>
    <row r="555" spans="2:47" s="7" customFormat="1" ht="27" customHeight="1">
      <c r="B555" s="21"/>
      <c r="F555" s="166" t="s">
        <v>210</v>
      </c>
      <c r="G555" s="150"/>
      <c r="H555" s="150"/>
      <c r="I555" s="150"/>
      <c r="J555" s="150"/>
      <c r="K555" s="150"/>
      <c r="L555" s="150"/>
      <c r="M555" s="150"/>
      <c r="N555" s="150"/>
      <c r="O555" s="150"/>
      <c r="P555" s="150"/>
      <c r="Q555" s="150"/>
      <c r="R555" s="150"/>
      <c r="S555" s="21"/>
      <c r="T555" s="45"/>
      <c r="AA555" s="46"/>
      <c r="AT555" s="7" t="s">
        <v>126</v>
      </c>
      <c r="AU555" s="7" t="s">
        <v>73</v>
      </c>
    </row>
    <row r="556" spans="2:47" s="7" customFormat="1" ht="156.75" customHeight="1">
      <c r="B556" s="21"/>
      <c r="F556" s="167" t="s">
        <v>211</v>
      </c>
      <c r="G556" s="150"/>
      <c r="H556" s="150"/>
      <c r="I556" s="150"/>
      <c r="J556" s="150"/>
      <c r="K556" s="150"/>
      <c r="L556" s="150"/>
      <c r="M556" s="150"/>
      <c r="N556" s="150"/>
      <c r="O556" s="150"/>
      <c r="P556" s="150"/>
      <c r="Q556" s="150"/>
      <c r="R556" s="150"/>
      <c r="S556" s="21"/>
      <c r="T556" s="45"/>
      <c r="AA556" s="46"/>
      <c r="AT556" s="7" t="s">
        <v>128</v>
      </c>
      <c r="AU556" s="7" t="s">
        <v>73</v>
      </c>
    </row>
    <row r="557" spans="2:51" s="7" customFormat="1" ht="15.75" customHeight="1">
      <c r="B557" s="109"/>
      <c r="E557" s="110"/>
      <c r="F557" s="189" t="s">
        <v>129</v>
      </c>
      <c r="G557" s="190"/>
      <c r="H557" s="190"/>
      <c r="I557" s="190"/>
      <c r="K557" s="110"/>
      <c r="S557" s="109"/>
      <c r="T557" s="111"/>
      <c r="AA557" s="112"/>
      <c r="AT557" s="110" t="s">
        <v>130</v>
      </c>
      <c r="AU557" s="110" t="s">
        <v>73</v>
      </c>
      <c r="AV557" s="110" t="s">
        <v>18</v>
      </c>
      <c r="AW557" s="110" t="s">
        <v>82</v>
      </c>
      <c r="AX557" s="110" t="s">
        <v>65</v>
      </c>
      <c r="AY557" s="110" t="s">
        <v>119</v>
      </c>
    </row>
    <row r="558" spans="2:51" s="7" customFormat="1" ht="15.75" customHeight="1">
      <c r="B558" s="113"/>
      <c r="E558" s="114"/>
      <c r="F558" s="174" t="s">
        <v>533</v>
      </c>
      <c r="G558" s="175"/>
      <c r="H558" s="175"/>
      <c r="I558" s="175"/>
      <c r="K558" s="115">
        <v>2.6</v>
      </c>
      <c r="S558" s="113"/>
      <c r="T558" s="116"/>
      <c r="AA558" s="117"/>
      <c r="AT558" s="114" t="s">
        <v>130</v>
      </c>
      <c r="AU558" s="114" t="s">
        <v>73</v>
      </c>
      <c r="AV558" s="114" t="s">
        <v>73</v>
      </c>
      <c r="AW558" s="114" t="s">
        <v>82</v>
      </c>
      <c r="AX558" s="114" t="s">
        <v>65</v>
      </c>
      <c r="AY558" s="114" t="s">
        <v>119</v>
      </c>
    </row>
    <row r="559" spans="2:51" s="7" customFormat="1" ht="15.75" customHeight="1">
      <c r="B559" s="118"/>
      <c r="E559" s="119"/>
      <c r="F559" s="187" t="s">
        <v>132</v>
      </c>
      <c r="G559" s="188"/>
      <c r="H559" s="188"/>
      <c r="I559" s="188"/>
      <c r="K559" s="120">
        <v>2.6</v>
      </c>
      <c r="S559" s="118"/>
      <c r="T559" s="121"/>
      <c r="AA559" s="122"/>
      <c r="AT559" s="119" t="s">
        <v>130</v>
      </c>
      <c r="AU559" s="119" t="s">
        <v>73</v>
      </c>
      <c r="AV559" s="119" t="s">
        <v>124</v>
      </c>
      <c r="AW559" s="119" t="s">
        <v>82</v>
      </c>
      <c r="AX559" s="119" t="s">
        <v>18</v>
      </c>
      <c r="AY559" s="119" t="s">
        <v>119</v>
      </c>
    </row>
    <row r="560" spans="2:65" s="7" customFormat="1" ht="27" customHeight="1">
      <c r="B560" s="21"/>
      <c r="C560" s="99">
        <v>107</v>
      </c>
      <c r="D560" s="99" t="s">
        <v>120</v>
      </c>
      <c r="E560" s="100" t="s">
        <v>214</v>
      </c>
      <c r="F560" s="168" t="s">
        <v>215</v>
      </c>
      <c r="G560" s="169"/>
      <c r="H560" s="169"/>
      <c r="I560" s="169"/>
      <c r="J560" s="102" t="s">
        <v>123</v>
      </c>
      <c r="K560" s="103">
        <v>1.751</v>
      </c>
      <c r="L560" s="172"/>
      <c r="M560" s="169"/>
      <c r="N560" s="173">
        <f>ROUND($L$560*$K$560,2)</f>
        <v>0</v>
      </c>
      <c r="O560" s="169"/>
      <c r="P560" s="169"/>
      <c r="Q560" s="169"/>
      <c r="R560" s="101"/>
      <c r="S560" s="21"/>
      <c r="T560" s="104"/>
      <c r="U560" s="105" t="s">
        <v>35</v>
      </c>
      <c r="X560" s="106">
        <v>0</v>
      </c>
      <c r="Y560" s="106">
        <f>$X$560*$K$560</f>
        <v>0</v>
      </c>
      <c r="Z560" s="106">
        <v>0</v>
      </c>
      <c r="AA560" s="107">
        <f>$Z$560*$K$560</f>
        <v>0</v>
      </c>
      <c r="AR560" s="68" t="s">
        <v>124</v>
      </c>
      <c r="AT560" s="68" t="s">
        <v>120</v>
      </c>
      <c r="AU560" s="68" t="s">
        <v>73</v>
      </c>
      <c r="AY560" s="7" t="s">
        <v>119</v>
      </c>
      <c r="BE560" s="108">
        <f>IF($U$560="základní",$N$560,0)</f>
        <v>0</v>
      </c>
      <c r="BF560" s="108">
        <f>IF($U$560="snížená",$N$560,0)</f>
        <v>0</v>
      </c>
      <c r="BG560" s="108">
        <f>IF($U$560="zákl. přenesená",$N$560,0)</f>
        <v>0</v>
      </c>
      <c r="BH560" s="108">
        <f>IF($U$560="sníž. přenesená",$N$560,0)</f>
        <v>0</v>
      </c>
      <c r="BI560" s="108">
        <f>IF($U$560="nulová",$N$560,0)</f>
        <v>0</v>
      </c>
      <c r="BJ560" s="68" t="s">
        <v>18</v>
      </c>
      <c r="BK560" s="108">
        <f>ROUND($L$560*$K$560,2)</f>
        <v>0</v>
      </c>
      <c r="BL560" s="68" t="s">
        <v>124</v>
      </c>
      <c r="BM560" s="68" t="s">
        <v>534</v>
      </c>
    </row>
    <row r="561" spans="2:47" s="7" customFormat="1" ht="16.5" customHeight="1">
      <c r="B561" s="21"/>
      <c r="F561" s="166" t="s">
        <v>215</v>
      </c>
      <c r="G561" s="150"/>
      <c r="H561" s="150"/>
      <c r="I561" s="150"/>
      <c r="J561" s="150"/>
      <c r="K561" s="150"/>
      <c r="L561" s="150"/>
      <c r="M561" s="150"/>
      <c r="N561" s="150"/>
      <c r="O561" s="150"/>
      <c r="P561" s="150"/>
      <c r="Q561" s="150"/>
      <c r="R561" s="150"/>
      <c r="S561" s="21"/>
      <c r="T561" s="45"/>
      <c r="AA561" s="46"/>
      <c r="AT561" s="7" t="s">
        <v>126</v>
      </c>
      <c r="AU561" s="7" t="s">
        <v>73</v>
      </c>
    </row>
    <row r="562" spans="2:27" s="7" customFormat="1" ht="16.5" customHeight="1">
      <c r="B562" s="21"/>
      <c r="F562" s="166" t="s">
        <v>774</v>
      </c>
      <c r="G562" s="150"/>
      <c r="H562" s="150"/>
      <c r="I562" s="150"/>
      <c r="J562" s="150"/>
      <c r="K562" s="150"/>
      <c r="L562" s="150"/>
      <c r="M562" s="150"/>
      <c r="N562" s="150"/>
      <c r="O562" s="150"/>
      <c r="P562" s="150"/>
      <c r="Q562" s="150"/>
      <c r="R562" s="150"/>
      <c r="S562" s="21"/>
      <c r="T562" s="45"/>
      <c r="AA562" s="46"/>
    </row>
    <row r="563" spans="2:51" s="7" customFormat="1" ht="15.75" customHeight="1">
      <c r="B563" s="113"/>
      <c r="E563" s="114"/>
      <c r="F563" s="174" t="s">
        <v>535</v>
      </c>
      <c r="G563" s="175"/>
      <c r="H563" s="175"/>
      <c r="I563" s="175"/>
      <c r="K563" s="115">
        <v>1.751</v>
      </c>
      <c r="S563" s="113"/>
      <c r="T563" s="116"/>
      <c r="AA563" s="117"/>
      <c r="AT563" s="114" t="s">
        <v>130</v>
      </c>
      <c r="AU563" s="114" t="s">
        <v>73</v>
      </c>
      <c r="AV563" s="114" t="s">
        <v>73</v>
      </c>
      <c r="AW563" s="114" t="s">
        <v>82</v>
      </c>
      <c r="AX563" s="114" t="s">
        <v>65</v>
      </c>
      <c r="AY563" s="114" t="s">
        <v>119</v>
      </c>
    </row>
    <row r="564" spans="2:51" s="7" customFormat="1" ht="15.75" customHeight="1">
      <c r="B564" s="118"/>
      <c r="E564" s="119"/>
      <c r="F564" s="187" t="s">
        <v>132</v>
      </c>
      <c r="G564" s="188"/>
      <c r="H564" s="188"/>
      <c r="I564" s="188"/>
      <c r="K564" s="120">
        <v>1.751</v>
      </c>
      <c r="S564" s="118"/>
      <c r="T564" s="121"/>
      <c r="AA564" s="122"/>
      <c r="AT564" s="119" t="s">
        <v>130</v>
      </c>
      <c r="AU564" s="119" t="s">
        <v>73</v>
      </c>
      <c r="AV564" s="119" t="s">
        <v>124</v>
      </c>
      <c r="AW564" s="119" t="s">
        <v>82</v>
      </c>
      <c r="AX564" s="119" t="s">
        <v>18</v>
      </c>
      <c r="AY564" s="119" t="s">
        <v>119</v>
      </c>
    </row>
    <row r="565" spans="2:65" s="7" customFormat="1" ht="27" customHeight="1">
      <c r="B565" s="21"/>
      <c r="C565" s="99">
        <v>108</v>
      </c>
      <c r="D565" s="99" t="s">
        <v>120</v>
      </c>
      <c r="E565" s="100" t="s">
        <v>218</v>
      </c>
      <c r="F565" s="168" t="s">
        <v>219</v>
      </c>
      <c r="G565" s="169"/>
      <c r="H565" s="169"/>
      <c r="I565" s="169"/>
      <c r="J565" s="102" t="s">
        <v>123</v>
      </c>
      <c r="K565" s="103">
        <v>0.927</v>
      </c>
      <c r="L565" s="172"/>
      <c r="M565" s="169"/>
      <c r="N565" s="173">
        <f>ROUND($L$565*$K$565,2)</f>
        <v>0</v>
      </c>
      <c r="O565" s="169"/>
      <c r="P565" s="169"/>
      <c r="Q565" s="169"/>
      <c r="R565" s="101"/>
      <c r="S565" s="21"/>
      <c r="T565" s="104"/>
      <c r="U565" s="105" t="s">
        <v>35</v>
      </c>
      <c r="X565" s="106">
        <v>0</v>
      </c>
      <c r="Y565" s="106">
        <f>$X$565*$K$565</f>
        <v>0</v>
      </c>
      <c r="Z565" s="106">
        <v>0</v>
      </c>
      <c r="AA565" s="107">
        <f>$Z$565*$K$565</f>
        <v>0</v>
      </c>
      <c r="AR565" s="68" t="s">
        <v>124</v>
      </c>
      <c r="AT565" s="68" t="s">
        <v>120</v>
      </c>
      <c r="AU565" s="68" t="s">
        <v>73</v>
      </c>
      <c r="AY565" s="7" t="s">
        <v>119</v>
      </c>
      <c r="BE565" s="108">
        <f>IF($U$565="základní",$N$565,0)</f>
        <v>0</v>
      </c>
      <c r="BF565" s="108">
        <f>IF($U$565="snížená",$N$565,0)</f>
        <v>0</v>
      </c>
      <c r="BG565" s="108">
        <f>IF($U$565="zákl. přenesená",$N$565,0)</f>
        <v>0</v>
      </c>
      <c r="BH565" s="108">
        <f>IF($U$565="sníž. přenesená",$N$565,0)</f>
        <v>0</v>
      </c>
      <c r="BI565" s="108">
        <f>IF($U$565="nulová",$N$565,0)</f>
        <v>0</v>
      </c>
      <c r="BJ565" s="68" t="s">
        <v>18</v>
      </c>
      <c r="BK565" s="108">
        <f>ROUND($L$565*$K$565,2)</f>
        <v>0</v>
      </c>
      <c r="BL565" s="68" t="s">
        <v>124</v>
      </c>
      <c r="BM565" s="68" t="s">
        <v>536</v>
      </c>
    </row>
    <row r="566" spans="2:47" s="7" customFormat="1" ht="16.5" customHeight="1">
      <c r="B566" s="21"/>
      <c r="F566" s="166" t="s">
        <v>219</v>
      </c>
      <c r="G566" s="150"/>
      <c r="H566" s="150"/>
      <c r="I566" s="150"/>
      <c r="J566" s="150"/>
      <c r="K566" s="150"/>
      <c r="L566" s="150"/>
      <c r="M566" s="150"/>
      <c r="N566" s="150"/>
      <c r="O566" s="150"/>
      <c r="P566" s="150"/>
      <c r="Q566" s="150"/>
      <c r="R566" s="150"/>
      <c r="S566" s="21"/>
      <c r="T566" s="45"/>
      <c r="AA566" s="46"/>
      <c r="AT566" s="7" t="s">
        <v>126</v>
      </c>
      <c r="AU566" s="7" t="s">
        <v>73</v>
      </c>
    </row>
    <row r="567" spans="2:27" s="7" customFormat="1" ht="16.5" customHeight="1">
      <c r="B567" s="21"/>
      <c r="F567" s="166" t="s">
        <v>774</v>
      </c>
      <c r="G567" s="150"/>
      <c r="H567" s="150"/>
      <c r="I567" s="150"/>
      <c r="J567" s="150"/>
      <c r="K567" s="150"/>
      <c r="L567" s="150"/>
      <c r="M567" s="150"/>
      <c r="N567" s="150"/>
      <c r="O567" s="150"/>
      <c r="P567" s="150"/>
      <c r="Q567" s="150"/>
      <c r="R567" s="150"/>
      <c r="S567" s="21"/>
      <c r="T567" s="45"/>
      <c r="AA567" s="46"/>
    </row>
    <row r="568" spans="2:51" s="7" customFormat="1" ht="15.75" customHeight="1">
      <c r="B568" s="113"/>
      <c r="E568" s="114"/>
      <c r="F568" s="174" t="s">
        <v>537</v>
      </c>
      <c r="G568" s="175"/>
      <c r="H568" s="175"/>
      <c r="I568" s="175"/>
      <c r="K568" s="115">
        <v>0.927</v>
      </c>
      <c r="S568" s="113"/>
      <c r="T568" s="116"/>
      <c r="AA568" s="117"/>
      <c r="AT568" s="114" t="s">
        <v>130</v>
      </c>
      <c r="AU568" s="114" t="s">
        <v>73</v>
      </c>
      <c r="AV568" s="114" t="s">
        <v>73</v>
      </c>
      <c r="AW568" s="114" t="s">
        <v>82</v>
      </c>
      <c r="AX568" s="114" t="s">
        <v>65</v>
      </c>
      <c r="AY568" s="114" t="s">
        <v>119</v>
      </c>
    </row>
    <row r="569" spans="2:51" s="7" customFormat="1" ht="15.75" customHeight="1">
      <c r="B569" s="118"/>
      <c r="E569" s="119"/>
      <c r="F569" s="187" t="s">
        <v>132</v>
      </c>
      <c r="G569" s="188"/>
      <c r="H569" s="188"/>
      <c r="I569" s="188"/>
      <c r="K569" s="120">
        <v>0.927</v>
      </c>
      <c r="S569" s="118"/>
      <c r="T569" s="121"/>
      <c r="AA569" s="122"/>
      <c r="AT569" s="119" t="s">
        <v>130</v>
      </c>
      <c r="AU569" s="119" t="s">
        <v>73</v>
      </c>
      <c r="AV569" s="119" t="s">
        <v>124</v>
      </c>
      <c r="AW569" s="119" t="s">
        <v>82</v>
      </c>
      <c r="AX569" s="119" t="s">
        <v>18</v>
      </c>
      <c r="AY569" s="119" t="s">
        <v>119</v>
      </c>
    </row>
    <row r="570" spans="2:63" s="90" customFormat="1" ht="30.75" customHeight="1">
      <c r="B570" s="91"/>
      <c r="D570" s="98" t="s">
        <v>89</v>
      </c>
      <c r="N570" s="170">
        <f>$BK$570</f>
        <v>0</v>
      </c>
      <c r="O570" s="171"/>
      <c r="P570" s="171"/>
      <c r="Q570" s="171"/>
      <c r="S570" s="91"/>
      <c r="T570" s="94"/>
      <c r="W570" s="95">
        <f>SUM($W$571:$W$590)</f>
        <v>0</v>
      </c>
      <c r="Y570" s="95">
        <f>SUM($Y$571:$Y$590)</f>
        <v>0</v>
      </c>
      <c r="AA570" s="96">
        <f>SUM($AA$571:$AA$590)</f>
        <v>0</v>
      </c>
      <c r="AR570" s="93" t="s">
        <v>18</v>
      </c>
      <c r="AT570" s="93" t="s">
        <v>64</v>
      </c>
      <c r="AU570" s="93" t="s">
        <v>18</v>
      </c>
      <c r="AY570" s="93" t="s">
        <v>119</v>
      </c>
      <c r="BK570" s="97">
        <f>SUM($BK$571:$BK$590)</f>
        <v>0</v>
      </c>
    </row>
    <row r="571" spans="2:65" s="7" customFormat="1" ht="27" customHeight="1">
      <c r="B571" s="21"/>
      <c r="C571" s="99">
        <v>109</v>
      </c>
      <c r="D571" s="99" t="s">
        <v>120</v>
      </c>
      <c r="E571" s="100" t="s">
        <v>539</v>
      </c>
      <c r="F571" s="168" t="s">
        <v>540</v>
      </c>
      <c r="G571" s="169"/>
      <c r="H571" s="169"/>
      <c r="I571" s="169"/>
      <c r="J571" s="102" t="s">
        <v>279</v>
      </c>
      <c r="K571" s="103">
        <v>5</v>
      </c>
      <c r="L571" s="172"/>
      <c r="M571" s="169"/>
      <c r="N571" s="173">
        <f>ROUND($L$571*$K$571,2)</f>
        <v>0</v>
      </c>
      <c r="O571" s="169"/>
      <c r="P571" s="169"/>
      <c r="Q571" s="169"/>
      <c r="R571" s="101"/>
      <c r="S571" s="21"/>
      <c r="T571" s="104"/>
      <c r="U571" s="105" t="s">
        <v>35</v>
      </c>
      <c r="X571" s="106">
        <v>0</v>
      </c>
      <c r="Y571" s="106">
        <f>$X$571*$K$571</f>
        <v>0</v>
      </c>
      <c r="Z571" s="106">
        <v>0</v>
      </c>
      <c r="AA571" s="107">
        <f>$Z$571*$K$571</f>
        <v>0</v>
      </c>
      <c r="AR571" s="68" t="s">
        <v>124</v>
      </c>
      <c r="AT571" s="68" t="s">
        <v>120</v>
      </c>
      <c r="AU571" s="68" t="s">
        <v>73</v>
      </c>
      <c r="AY571" s="7" t="s">
        <v>119</v>
      </c>
      <c r="BE571" s="108">
        <f>IF($U$571="základní",$N$571,0)</f>
        <v>0</v>
      </c>
      <c r="BF571" s="108">
        <f>IF($U$571="snížená",$N$571,0)</f>
        <v>0</v>
      </c>
      <c r="BG571" s="108">
        <f>IF($U$571="zákl. přenesená",$N$571,0)</f>
        <v>0</v>
      </c>
      <c r="BH571" s="108">
        <f>IF($U$571="sníž. přenesená",$N$571,0)</f>
        <v>0</v>
      </c>
      <c r="BI571" s="108">
        <f>IF($U$571="nulová",$N$571,0)</f>
        <v>0</v>
      </c>
      <c r="BJ571" s="68" t="s">
        <v>18</v>
      </c>
      <c r="BK571" s="108">
        <f>ROUND($L$571*$K$571,2)</f>
        <v>0</v>
      </c>
      <c r="BL571" s="68" t="s">
        <v>124</v>
      </c>
      <c r="BM571" s="68" t="s">
        <v>538</v>
      </c>
    </row>
    <row r="572" spans="2:47" s="7" customFormat="1" ht="16.5" customHeight="1">
      <c r="B572" s="21"/>
      <c r="F572" s="166" t="s">
        <v>541</v>
      </c>
      <c r="G572" s="150"/>
      <c r="H572" s="150"/>
      <c r="I572" s="150"/>
      <c r="J572" s="150"/>
      <c r="K572" s="150"/>
      <c r="L572" s="150"/>
      <c r="M572" s="150"/>
      <c r="N572" s="150"/>
      <c r="O572" s="150"/>
      <c r="P572" s="150"/>
      <c r="Q572" s="150"/>
      <c r="R572" s="150"/>
      <c r="S572" s="21"/>
      <c r="T572" s="45"/>
      <c r="AA572" s="46"/>
      <c r="AT572" s="7" t="s">
        <v>126</v>
      </c>
      <c r="AU572" s="7" t="s">
        <v>73</v>
      </c>
    </row>
    <row r="573" spans="2:47" s="7" customFormat="1" ht="50.25" customHeight="1">
      <c r="B573" s="21"/>
      <c r="F573" s="167" t="s">
        <v>281</v>
      </c>
      <c r="G573" s="150"/>
      <c r="H573" s="150"/>
      <c r="I573" s="150"/>
      <c r="J573" s="150"/>
      <c r="K573" s="150"/>
      <c r="L573" s="150"/>
      <c r="M573" s="150"/>
      <c r="N573" s="150"/>
      <c r="O573" s="150"/>
      <c r="P573" s="150"/>
      <c r="Q573" s="150"/>
      <c r="R573" s="150"/>
      <c r="S573" s="21"/>
      <c r="T573" s="45"/>
      <c r="AA573" s="46"/>
      <c r="AT573" s="7" t="s">
        <v>128</v>
      </c>
      <c r="AU573" s="7" t="s">
        <v>73</v>
      </c>
    </row>
    <row r="574" spans="2:51" s="7" customFormat="1" ht="15.75" customHeight="1">
      <c r="B574" s="109"/>
      <c r="E574" s="110"/>
      <c r="F574" s="189" t="s">
        <v>129</v>
      </c>
      <c r="G574" s="190"/>
      <c r="H574" s="190"/>
      <c r="I574" s="190"/>
      <c r="K574" s="110"/>
      <c r="S574" s="109"/>
      <c r="T574" s="111"/>
      <c r="AA574" s="112"/>
      <c r="AT574" s="110" t="s">
        <v>130</v>
      </c>
      <c r="AU574" s="110" t="s">
        <v>73</v>
      </c>
      <c r="AV574" s="110" t="s">
        <v>18</v>
      </c>
      <c r="AW574" s="110" t="s">
        <v>82</v>
      </c>
      <c r="AX574" s="110" t="s">
        <v>65</v>
      </c>
      <c r="AY574" s="110" t="s">
        <v>119</v>
      </c>
    </row>
    <row r="575" spans="2:51" s="7" customFormat="1" ht="15.75" customHeight="1">
      <c r="B575" s="113"/>
      <c r="E575" s="114"/>
      <c r="F575" s="174" t="s">
        <v>143</v>
      </c>
      <c r="G575" s="175"/>
      <c r="H575" s="175"/>
      <c r="I575" s="175"/>
      <c r="K575" s="115">
        <v>5</v>
      </c>
      <c r="S575" s="113"/>
      <c r="T575" s="116"/>
      <c r="AA575" s="117"/>
      <c r="AT575" s="114" t="s">
        <v>130</v>
      </c>
      <c r="AU575" s="114" t="s">
        <v>73</v>
      </c>
      <c r="AV575" s="114" t="s">
        <v>73</v>
      </c>
      <c r="AW575" s="114" t="s">
        <v>82</v>
      </c>
      <c r="AX575" s="114" t="s">
        <v>65</v>
      </c>
      <c r="AY575" s="114" t="s">
        <v>119</v>
      </c>
    </row>
    <row r="576" spans="2:51" s="7" customFormat="1" ht="15.75" customHeight="1">
      <c r="B576" s="118"/>
      <c r="E576" s="119"/>
      <c r="F576" s="187" t="s">
        <v>132</v>
      </c>
      <c r="G576" s="188"/>
      <c r="H576" s="188"/>
      <c r="I576" s="188"/>
      <c r="K576" s="120">
        <v>5</v>
      </c>
      <c r="S576" s="118"/>
      <c r="T576" s="121"/>
      <c r="AA576" s="122"/>
      <c r="AT576" s="119" t="s">
        <v>130</v>
      </c>
      <c r="AU576" s="119" t="s">
        <v>73</v>
      </c>
      <c r="AV576" s="119" t="s">
        <v>124</v>
      </c>
      <c r="AW576" s="119" t="s">
        <v>82</v>
      </c>
      <c r="AX576" s="119" t="s">
        <v>18</v>
      </c>
      <c r="AY576" s="119" t="s">
        <v>119</v>
      </c>
    </row>
    <row r="577" spans="2:65" s="7" customFormat="1" ht="15.75" customHeight="1">
      <c r="B577" s="21"/>
      <c r="C577" s="99">
        <v>110</v>
      </c>
      <c r="D577" s="99" t="s">
        <v>120</v>
      </c>
      <c r="E577" s="100" t="s">
        <v>543</v>
      </c>
      <c r="F577" s="168" t="s">
        <v>544</v>
      </c>
      <c r="G577" s="169"/>
      <c r="H577" s="169"/>
      <c r="I577" s="169"/>
      <c r="J577" s="102" t="s">
        <v>286</v>
      </c>
      <c r="K577" s="103">
        <v>2</v>
      </c>
      <c r="L577" s="172"/>
      <c r="M577" s="169"/>
      <c r="N577" s="173">
        <f>ROUND($L$577*$K$577,2)</f>
        <v>0</v>
      </c>
      <c r="O577" s="169"/>
      <c r="P577" s="169"/>
      <c r="Q577" s="169"/>
      <c r="R577" s="101"/>
      <c r="S577" s="21"/>
      <c r="T577" s="104"/>
      <c r="U577" s="105" t="s">
        <v>35</v>
      </c>
      <c r="X577" s="106">
        <v>0</v>
      </c>
      <c r="Y577" s="106">
        <f>$X$577*$K$577</f>
        <v>0</v>
      </c>
      <c r="Z577" s="106">
        <v>0</v>
      </c>
      <c r="AA577" s="107">
        <f>$Z$577*$K$577</f>
        <v>0</v>
      </c>
      <c r="AR577" s="68" t="s">
        <v>124</v>
      </c>
      <c r="AT577" s="68" t="s">
        <v>120</v>
      </c>
      <c r="AU577" s="68" t="s">
        <v>73</v>
      </c>
      <c r="AY577" s="7" t="s">
        <v>119</v>
      </c>
      <c r="BE577" s="108">
        <f>IF($U$577="základní",$N$577,0)</f>
        <v>0</v>
      </c>
      <c r="BF577" s="108">
        <f>IF($U$577="snížená",$N$577,0)</f>
        <v>0</v>
      </c>
      <c r="BG577" s="108">
        <f>IF($U$577="zákl. přenesená",$N$577,0)</f>
        <v>0</v>
      </c>
      <c r="BH577" s="108">
        <f>IF($U$577="sníž. přenesená",$N$577,0)</f>
        <v>0</v>
      </c>
      <c r="BI577" s="108">
        <f>IF($U$577="nulová",$N$577,0)</f>
        <v>0</v>
      </c>
      <c r="BJ577" s="68" t="s">
        <v>18</v>
      </c>
      <c r="BK577" s="108">
        <f>ROUND($L$577*$K$577,2)</f>
        <v>0</v>
      </c>
      <c r="BL577" s="68" t="s">
        <v>124</v>
      </c>
      <c r="BM577" s="68" t="s">
        <v>542</v>
      </c>
    </row>
    <row r="578" spans="2:47" s="7" customFormat="1" ht="16.5" customHeight="1">
      <c r="B578" s="21"/>
      <c r="F578" s="166" t="s">
        <v>544</v>
      </c>
      <c r="G578" s="150"/>
      <c r="H578" s="150"/>
      <c r="I578" s="150"/>
      <c r="J578" s="150"/>
      <c r="K578" s="150"/>
      <c r="L578" s="150"/>
      <c r="M578" s="150"/>
      <c r="N578" s="150"/>
      <c r="O578" s="150"/>
      <c r="P578" s="150"/>
      <c r="Q578" s="150"/>
      <c r="R578" s="150"/>
      <c r="S578" s="21"/>
      <c r="T578" s="45"/>
      <c r="AA578" s="46"/>
      <c r="AT578" s="7" t="s">
        <v>126</v>
      </c>
      <c r="AU578" s="7" t="s">
        <v>73</v>
      </c>
    </row>
    <row r="579" spans="2:27" s="7" customFormat="1" ht="16.5" customHeight="1">
      <c r="B579" s="21"/>
      <c r="F579" s="166" t="s">
        <v>774</v>
      </c>
      <c r="G579" s="150"/>
      <c r="H579" s="150"/>
      <c r="I579" s="150"/>
      <c r="J579" s="150"/>
      <c r="K579" s="150"/>
      <c r="L579" s="150"/>
      <c r="M579" s="150"/>
      <c r="N579" s="150"/>
      <c r="O579" s="150"/>
      <c r="P579" s="150"/>
      <c r="Q579" s="150"/>
      <c r="R579" s="150"/>
      <c r="S579" s="21"/>
      <c r="T579" s="45"/>
      <c r="AA579" s="46"/>
    </row>
    <row r="580" spans="2:65" s="7" customFormat="1" ht="27" customHeight="1">
      <c r="B580" s="21"/>
      <c r="C580" s="99">
        <v>111</v>
      </c>
      <c r="D580" s="99" t="s">
        <v>120</v>
      </c>
      <c r="E580" s="100" t="s">
        <v>288</v>
      </c>
      <c r="F580" s="168" t="s">
        <v>289</v>
      </c>
      <c r="G580" s="169"/>
      <c r="H580" s="169"/>
      <c r="I580" s="169"/>
      <c r="J580" s="102" t="s">
        <v>146</v>
      </c>
      <c r="K580" s="103">
        <v>1.05</v>
      </c>
      <c r="L580" s="172"/>
      <c r="M580" s="169"/>
      <c r="N580" s="173">
        <f>ROUND($L$580*$K$580,2)</f>
        <v>0</v>
      </c>
      <c r="O580" s="169"/>
      <c r="P580" s="169"/>
      <c r="Q580" s="169"/>
      <c r="R580" s="101"/>
      <c r="S580" s="21"/>
      <c r="T580" s="104"/>
      <c r="U580" s="105" t="s">
        <v>35</v>
      </c>
      <c r="X580" s="106">
        <v>0</v>
      </c>
      <c r="Y580" s="106">
        <f>$X$580*$K$580</f>
        <v>0</v>
      </c>
      <c r="Z580" s="106">
        <v>0</v>
      </c>
      <c r="AA580" s="107">
        <f>$Z$580*$K$580</f>
        <v>0</v>
      </c>
      <c r="AR580" s="68" t="s">
        <v>124</v>
      </c>
      <c r="AT580" s="68" t="s">
        <v>120</v>
      </c>
      <c r="AU580" s="68" t="s">
        <v>73</v>
      </c>
      <c r="AY580" s="7" t="s">
        <v>119</v>
      </c>
      <c r="BE580" s="108">
        <f>IF($U$580="základní",$N$580,0)</f>
        <v>0</v>
      </c>
      <c r="BF580" s="108">
        <f>IF($U$580="snížená",$N$580,0)</f>
        <v>0</v>
      </c>
      <c r="BG580" s="108">
        <f>IF($U$580="zákl. přenesená",$N$580,0)</f>
        <v>0</v>
      </c>
      <c r="BH580" s="108">
        <f>IF($U$580="sníž. přenesená",$N$580,0)</f>
        <v>0</v>
      </c>
      <c r="BI580" s="108">
        <f>IF($U$580="nulová",$N$580,0)</f>
        <v>0</v>
      </c>
      <c r="BJ580" s="68" t="s">
        <v>18</v>
      </c>
      <c r="BK580" s="108">
        <f>ROUND($L$580*$K$580,2)</f>
        <v>0</v>
      </c>
      <c r="BL580" s="68" t="s">
        <v>124</v>
      </c>
      <c r="BM580" s="68" t="s">
        <v>545</v>
      </c>
    </row>
    <row r="581" spans="2:47" s="7" customFormat="1" ht="16.5" customHeight="1">
      <c r="B581" s="21"/>
      <c r="F581" s="166" t="s">
        <v>290</v>
      </c>
      <c r="G581" s="150"/>
      <c r="H581" s="150"/>
      <c r="I581" s="150"/>
      <c r="J581" s="150"/>
      <c r="K581" s="150"/>
      <c r="L581" s="150"/>
      <c r="M581" s="150"/>
      <c r="N581" s="150"/>
      <c r="O581" s="150"/>
      <c r="P581" s="150"/>
      <c r="Q581" s="150"/>
      <c r="R581" s="150"/>
      <c r="S581" s="21"/>
      <c r="T581" s="45"/>
      <c r="AA581" s="46"/>
      <c r="AT581" s="7" t="s">
        <v>126</v>
      </c>
      <c r="AU581" s="7" t="s">
        <v>73</v>
      </c>
    </row>
    <row r="582" spans="2:47" s="7" customFormat="1" ht="50.25" customHeight="1">
      <c r="B582" s="21"/>
      <c r="F582" s="167" t="s">
        <v>291</v>
      </c>
      <c r="G582" s="150"/>
      <c r="H582" s="150"/>
      <c r="I582" s="150"/>
      <c r="J582" s="150"/>
      <c r="K582" s="150"/>
      <c r="L582" s="150"/>
      <c r="M582" s="150"/>
      <c r="N582" s="150"/>
      <c r="O582" s="150"/>
      <c r="P582" s="150"/>
      <c r="Q582" s="150"/>
      <c r="R582" s="150"/>
      <c r="S582" s="21"/>
      <c r="T582" s="45"/>
      <c r="AA582" s="46"/>
      <c r="AT582" s="7" t="s">
        <v>128</v>
      </c>
      <c r="AU582" s="7" t="s">
        <v>73</v>
      </c>
    </row>
    <row r="583" spans="2:65" s="7" customFormat="1" ht="27" customHeight="1">
      <c r="B583" s="21"/>
      <c r="C583" s="99">
        <v>112</v>
      </c>
      <c r="D583" s="99" t="s">
        <v>120</v>
      </c>
      <c r="E583" s="100" t="s">
        <v>292</v>
      </c>
      <c r="F583" s="168" t="s">
        <v>293</v>
      </c>
      <c r="G583" s="169"/>
      <c r="H583" s="169"/>
      <c r="I583" s="169"/>
      <c r="J583" s="102" t="s">
        <v>146</v>
      </c>
      <c r="K583" s="103">
        <v>0.65</v>
      </c>
      <c r="L583" s="172"/>
      <c r="M583" s="169"/>
      <c r="N583" s="173">
        <f>ROUND($L$583*$K$583,2)</f>
        <v>0</v>
      </c>
      <c r="O583" s="169"/>
      <c r="P583" s="169"/>
      <c r="Q583" s="169"/>
      <c r="R583" s="101"/>
      <c r="S583" s="21"/>
      <c r="T583" s="104"/>
      <c r="U583" s="105" t="s">
        <v>35</v>
      </c>
      <c r="X583" s="106">
        <v>0</v>
      </c>
      <c r="Y583" s="106">
        <f>$X$583*$K$583</f>
        <v>0</v>
      </c>
      <c r="Z583" s="106">
        <v>0</v>
      </c>
      <c r="AA583" s="107">
        <f>$Z$583*$K$583</f>
        <v>0</v>
      </c>
      <c r="AR583" s="68" t="s">
        <v>124</v>
      </c>
      <c r="AT583" s="68" t="s">
        <v>120</v>
      </c>
      <c r="AU583" s="68" t="s">
        <v>73</v>
      </c>
      <c r="AY583" s="7" t="s">
        <v>119</v>
      </c>
      <c r="BE583" s="108">
        <f>IF($U$583="základní",$N$583,0)</f>
        <v>0</v>
      </c>
      <c r="BF583" s="108">
        <f>IF($U$583="snížená",$N$583,0)</f>
        <v>0</v>
      </c>
      <c r="BG583" s="108">
        <f>IF($U$583="zákl. přenesená",$N$583,0)</f>
        <v>0</v>
      </c>
      <c r="BH583" s="108">
        <f>IF($U$583="sníž. přenesená",$N$583,0)</f>
        <v>0</v>
      </c>
      <c r="BI583" s="108">
        <f>IF($U$583="nulová",$N$583,0)</f>
        <v>0</v>
      </c>
      <c r="BJ583" s="68" t="s">
        <v>18</v>
      </c>
      <c r="BK583" s="108">
        <f>ROUND($L$583*$K$583,2)</f>
        <v>0</v>
      </c>
      <c r="BL583" s="68" t="s">
        <v>124</v>
      </c>
      <c r="BM583" s="68" t="s">
        <v>546</v>
      </c>
    </row>
    <row r="584" spans="2:47" s="7" customFormat="1" ht="16.5" customHeight="1">
      <c r="B584" s="21"/>
      <c r="F584" s="166" t="s">
        <v>294</v>
      </c>
      <c r="G584" s="150"/>
      <c r="H584" s="150"/>
      <c r="I584" s="150"/>
      <c r="J584" s="150"/>
      <c r="K584" s="150"/>
      <c r="L584" s="150"/>
      <c r="M584" s="150"/>
      <c r="N584" s="150"/>
      <c r="O584" s="150"/>
      <c r="P584" s="150"/>
      <c r="Q584" s="150"/>
      <c r="R584" s="150"/>
      <c r="S584" s="21"/>
      <c r="T584" s="45"/>
      <c r="AA584" s="46"/>
      <c r="AT584" s="7" t="s">
        <v>126</v>
      </c>
      <c r="AU584" s="7" t="s">
        <v>73</v>
      </c>
    </row>
    <row r="585" spans="2:47" s="7" customFormat="1" ht="50.25" customHeight="1">
      <c r="B585" s="21"/>
      <c r="F585" s="167" t="s">
        <v>295</v>
      </c>
      <c r="G585" s="150"/>
      <c r="H585" s="150"/>
      <c r="I585" s="150"/>
      <c r="J585" s="150"/>
      <c r="K585" s="150"/>
      <c r="L585" s="150"/>
      <c r="M585" s="150"/>
      <c r="N585" s="150"/>
      <c r="O585" s="150"/>
      <c r="P585" s="150"/>
      <c r="Q585" s="150"/>
      <c r="R585" s="150"/>
      <c r="S585" s="21"/>
      <c r="T585" s="45"/>
      <c r="AA585" s="46"/>
      <c r="AT585" s="7" t="s">
        <v>128</v>
      </c>
      <c r="AU585" s="7" t="s">
        <v>73</v>
      </c>
    </row>
    <row r="586" spans="2:65" s="7" customFormat="1" ht="51" customHeight="1">
      <c r="B586" s="21"/>
      <c r="C586" s="99">
        <v>113</v>
      </c>
      <c r="D586" s="99" t="s">
        <v>120</v>
      </c>
      <c r="E586" s="100" t="s">
        <v>548</v>
      </c>
      <c r="F586" s="168" t="s">
        <v>549</v>
      </c>
      <c r="G586" s="169"/>
      <c r="H586" s="169"/>
      <c r="I586" s="169"/>
      <c r="J586" s="102" t="s">
        <v>286</v>
      </c>
      <c r="K586" s="103">
        <v>1</v>
      </c>
      <c r="L586" s="172"/>
      <c r="M586" s="169"/>
      <c r="N586" s="173">
        <f>ROUND($L$586*$K$586,2)</f>
        <v>0</v>
      </c>
      <c r="O586" s="169"/>
      <c r="P586" s="169"/>
      <c r="Q586" s="169"/>
      <c r="R586" s="101"/>
      <c r="S586" s="21"/>
      <c r="T586" s="104"/>
      <c r="U586" s="105" t="s">
        <v>35</v>
      </c>
      <c r="X586" s="106">
        <v>0</v>
      </c>
      <c r="Y586" s="106">
        <f>$X$586*$K$586</f>
        <v>0</v>
      </c>
      <c r="Z586" s="106">
        <v>0</v>
      </c>
      <c r="AA586" s="107">
        <f>$Z$586*$K$586</f>
        <v>0</v>
      </c>
      <c r="AR586" s="68" t="s">
        <v>124</v>
      </c>
      <c r="AT586" s="68" t="s">
        <v>120</v>
      </c>
      <c r="AU586" s="68" t="s">
        <v>73</v>
      </c>
      <c r="AY586" s="7" t="s">
        <v>119</v>
      </c>
      <c r="BE586" s="108">
        <f>IF($U$586="základní",$N$586,0)</f>
        <v>0</v>
      </c>
      <c r="BF586" s="108">
        <f>IF($U$586="snížená",$N$586,0)</f>
        <v>0</v>
      </c>
      <c r="BG586" s="108">
        <f>IF($U$586="zákl. přenesená",$N$586,0)</f>
        <v>0</v>
      </c>
      <c r="BH586" s="108">
        <f>IF($U$586="sníž. přenesená",$N$586,0)</f>
        <v>0</v>
      </c>
      <c r="BI586" s="108">
        <f>IF($U$586="nulová",$N$586,0)</f>
        <v>0</v>
      </c>
      <c r="BJ586" s="68" t="s">
        <v>18</v>
      </c>
      <c r="BK586" s="108">
        <f>ROUND($L$586*$K$586,2)</f>
        <v>0</v>
      </c>
      <c r="BL586" s="68" t="s">
        <v>124</v>
      </c>
      <c r="BM586" s="68" t="s">
        <v>547</v>
      </c>
    </row>
    <row r="587" spans="2:47" s="7" customFormat="1" ht="23.25" customHeight="1">
      <c r="B587" s="21"/>
      <c r="F587" s="166" t="s">
        <v>549</v>
      </c>
      <c r="G587" s="150"/>
      <c r="H587" s="150"/>
      <c r="I587" s="150"/>
      <c r="J587" s="150"/>
      <c r="K587" s="150"/>
      <c r="L587" s="150"/>
      <c r="M587" s="150"/>
      <c r="N587" s="150"/>
      <c r="O587" s="150"/>
      <c r="P587" s="150"/>
      <c r="Q587" s="150"/>
      <c r="R587" s="150"/>
      <c r="S587" s="21"/>
      <c r="T587" s="45"/>
      <c r="AA587" s="46"/>
      <c r="AT587" s="7" t="s">
        <v>126</v>
      </c>
      <c r="AU587" s="7" t="s">
        <v>73</v>
      </c>
    </row>
    <row r="588" spans="2:27" s="7" customFormat="1" ht="16.5" customHeight="1">
      <c r="B588" s="21"/>
      <c r="F588" s="126"/>
      <c r="S588" s="21"/>
      <c r="T588" s="45"/>
      <c r="AA588" s="46"/>
    </row>
    <row r="589" spans="2:65" s="7" customFormat="1" ht="27" customHeight="1">
      <c r="B589" s="21"/>
      <c r="C589" s="99">
        <v>114</v>
      </c>
      <c r="D589" s="99" t="s">
        <v>120</v>
      </c>
      <c r="E589" s="100" t="s">
        <v>551</v>
      </c>
      <c r="F589" s="168" t="s">
        <v>552</v>
      </c>
      <c r="G589" s="169"/>
      <c r="H589" s="169"/>
      <c r="I589" s="169"/>
      <c r="J589" s="102" t="s">
        <v>286</v>
      </c>
      <c r="K589" s="103">
        <v>8</v>
      </c>
      <c r="L589" s="172"/>
      <c r="M589" s="169"/>
      <c r="N589" s="173">
        <f>ROUND($L$589*$K$589,2)</f>
        <v>0</v>
      </c>
      <c r="O589" s="169"/>
      <c r="P589" s="169"/>
      <c r="Q589" s="169"/>
      <c r="R589" s="101"/>
      <c r="S589" s="21"/>
      <c r="T589" s="104"/>
      <c r="U589" s="105" t="s">
        <v>35</v>
      </c>
      <c r="X589" s="106">
        <v>0</v>
      </c>
      <c r="Y589" s="106">
        <f>$X$589*$K$589</f>
        <v>0</v>
      </c>
      <c r="Z589" s="106">
        <v>0</v>
      </c>
      <c r="AA589" s="107">
        <f>$Z$589*$K$589</f>
        <v>0</v>
      </c>
      <c r="AR589" s="68" t="s">
        <v>124</v>
      </c>
      <c r="AT589" s="68" t="s">
        <v>120</v>
      </c>
      <c r="AU589" s="68" t="s">
        <v>73</v>
      </c>
      <c r="AY589" s="7" t="s">
        <v>119</v>
      </c>
      <c r="BE589" s="108">
        <f>IF($U$589="základní",$N$589,0)</f>
        <v>0</v>
      </c>
      <c r="BF589" s="108">
        <f>IF($U$589="snížená",$N$589,0)</f>
        <v>0</v>
      </c>
      <c r="BG589" s="108">
        <f>IF($U$589="zákl. přenesená",$N$589,0)</f>
        <v>0</v>
      </c>
      <c r="BH589" s="108">
        <f>IF($U$589="sníž. přenesená",$N$589,0)</f>
        <v>0</v>
      </c>
      <c r="BI589" s="108">
        <f>IF($U$589="nulová",$N$589,0)</f>
        <v>0</v>
      </c>
      <c r="BJ589" s="68" t="s">
        <v>18</v>
      </c>
      <c r="BK589" s="108">
        <f>ROUND($L$589*$K$589,2)</f>
        <v>0</v>
      </c>
      <c r="BL589" s="68" t="s">
        <v>124</v>
      </c>
      <c r="BM589" s="68" t="s">
        <v>550</v>
      </c>
    </row>
    <row r="590" spans="2:47" s="7" customFormat="1" ht="16.5" customHeight="1">
      <c r="B590" s="21"/>
      <c r="F590" s="166" t="s">
        <v>552</v>
      </c>
      <c r="G590" s="150"/>
      <c r="H590" s="150"/>
      <c r="I590" s="150"/>
      <c r="J590" s="150"/>
      <c r="K590" s="150"/>
      <c r="L590" s="150"/>
      <c r="M590" s="150"/>
      <c r="N590" s="150"/>
      <c r="O590" s="150"/>
      <c r="P590" s="150"/>
      <c r="Q590" s="150"/>
      <c r="R590" s="150"/>
      <c r="S590" s="21"/>
      <c r="T590" s="45"/>
      <c r="AA590" s="46"/>
      <c r="AT590" s="7" t="s">
        <v>126</v>
      </c>
      <c r="AU590" s="7" t="s">
        <v>73</v>
      </c>
    </row>
    <row r="591" spans="2:63" s="90" customFormat="1" ht="30.75" customHeight="1">
      <c r="B591" s="91"/>
      <c r="D591" s="98" t="s">
        <v>90</v>
      </c>
      <c r="N591" s="170">
        <f>$BK$591</f>
        <v>0</v>
      </c>
      <c r="O591" s="171"/>
      <c r="P591" s="171"/>
      <c r="Q591" s="171"/>
      <c r="S591" s="91"/>
      <c r="T591" s="94"/>
      <c r="W591" s="95">
        <f>SUM($W$592:$W$678)</f>
        <v>0</v>
      </c>
      <c r="Y591" s="95">
        <f>SUM($Y$592:$Y$678)</f>
        <v>0</v>
      </c>
      <c r="AA591" s="96">
        <f>SUM($AA$592:$AA$678)</f>
        <v>0</v>
      </c>
      <c r="AR591" s="93" t="s">
        <v>18</v>
      </c>
      <c r="AT591" s="93" t="s">
        <v>64</v>
      </c>
      <c r="AU591" s="93" t="s">
        <v>18</v>
      </c>
      <c r="AY591" s="93" t="s">
        <v>119</v>
      </c>
      <c r="BK591" s="97">
        <f>SUM($BK$592:$BK$678)</f>
        <v>0</v>
      </c>
    </row>
    <row r="592" spans="2:65" s="7" customFormat="1" ht="15.75" customHeight="1">
      <c r="B592" s="21"/>
      <c r="C592" s="99">
        <v>115</v>
      </c>
      <c r="D592" s="99" t="s">
        <v>120</v>
      </c>
      <c r="E592" s="100" t="s">
        <v>297</v>
      </c>
      <c r="F592" s="168" t="s">
        <v>298</v>
      </c>
      <c r="G592" s="169"/>
      <c r="H592" s="169"/>
      <c r="I592" s="169"/>
      <c r="J592" s="102" t="s">
        <v>279</v>
      </c>
      <c r="K592" s="103">
        <v>18</v>
      </c>
      <c r="L592" s="172"/>
      <c r="M592" s="169"/>
      <c r="N592" s="173">
        <f>ROUND($L$592*$K$592,2)</f>
        <v>0</v>
      </c>
      <c r="O592" s="169"/>
      <c r="P592" s="169"/>
      <c r="Q592" s="169"/>
      <c r="R592" s="101"/>
      <c r="S592" s="21"/>
      <c r="T592" s="104"/>
      <c r="U592" s="105" t="s">
        <v>35</v>
      </c>
      <c r="X592" s="106">
        <v>0</v>
      </c>
      <c r="Y592" s="106">
        <f>$X$592*$K$592</f>
        <v>0</v>
      </c>
      <c r="Z592" s="106">
        <v>0</v>
      </c>
      <c r="AA592" s="107">
        <f>$Z$592*$K$592</f>
        <v>0</v>
      </c>
      <c r="AR592" s="68" t="s">
        <v>124</v>
      </c>
      <c r="AT592" s="68" t="s">
        <v>120</v>
      </c>
      <c r="AU592" s="68" t="s">
        <v>73</v>
      </c>
      <c r="AY592" s="7" t="s">
        <v>119</v>
      </c>
      <c r="BE592" s="108">
        <f>IF($U$592="základní",$N$592,0)</f>
        <v>0</v>
      </c>
      <c r="BF592" s="108">
        <f>IF($U$592="snížená",$N$592,0)</f>
        <v>0</v>
      </c>
      <c r="BG592" s="108">
        <f>IF($U$592="zákl. přenesená",$N$592,0)</f>
        <v>0</v>
      </c>
      <c r="BH592" s="108">
        <f>IF($U$592="sníž. přenesená",$N$592,0)</f>
        <v>0</v>
      </c>
      <c r="BI592" s="108">
        <f>IF($U$592="nulová",$N$592,0)</f>
        <v>0</v>
      </c>
      <c r="BJ592" s="68" t="s">
        <v>18</v>
      </c>
      <c r="BK592" s="108">
        <f>ROUND($L$592*$K$592,2)</f>
        <v>0</v>
      </c>
      <c r="BL592" s="68" t="s">
        <v>124</v>
      </c>
      <c r="BM592" s="68" t="s">
        <v>553</v>
      </c>
    </row>
    <row r="593" spans="2:47" s="7" customFormat="1" ht="16.5" customHeight="1">
      <c r="B593" s="21"/>
      <c r="F593" s="166" t="s">
        <v>299</v>
      </c>
      <c r="G593" s="150"/>
      <c r="H593" s="150"/>
      <c r="I593" s="150"/>
      <c r="J593" s="150"/>
      <c r="K593" s="150"/>
      <c r="L593" s="150"/>
      <c r="M593" s="150"/>
      <c r="N593" s="150"/>
      <c r="O593" s="150"/>
      <c r="P593" s="150"/>
      <c r="Q593" s="150"/>
      <c r="R593" s="150"/>
      <c r="S593" s="21"/>
      <c r="T593" s="45"/>
      <c r="AA593" s="46"/>
      <c r="AT593" s="7" t="s">
        <v>126</v>
      </c>
      <c r="AU593" s="7" t="s">
        <v>73</v>
      </c>
    </row>
    <row r="594" spans="2:47" s="7" customFormat="1" ht="38.25" customHeight="1">
      <c r="B594" s="21"/>
      <c r="F594" s="167" t="s">
        <v>300</v>
      </c>
      <c r="G594" s="150"/>
      <c r="H594" s="150"/>
      <c r="I594" s="150"/>
      <c r="J594" s="150"/>
      <c r="K594" s="150"/>
      <c r="L594" s="150"/>
      <c r="M594" s="150"/>
      <c r="N594" s="150"/>
      <c r="O594" s="150"/>
      <c r="P594" s="150"/>
      <c r="Q594" s="150"/>
      <c r="R594" s="150"/>
      <c r="S594" s="21"/>
      <c r="T594" s="45"/>
      <c r="AA594" s="46"/>
      <c r="AT594" s="7" t="s">
        <v>128</v>
      </c>
      <c r="AU594" s="7" t="s">
        <v>73</v>
      </c>
    </row>
    <row r="595" spans="2:51" s="7" customFormat="1" ht="15.75" customHeight="1">
      <c r="B595" s="109"/>
      <c r="E595" s="110"/>
      <c r="F595" s="189" t="s">
        <v>129</v>
      </c>
      <c r="G595" s="190"/>
      <c r="H595" s="190"/>
      <c r="I595" s="190"/>
      <c r="K595" s="110"/>
      <c r="S595" s="109"/>
      <c r="T595" s="111"/>
      <c r="AA595" s="112"/>
      <c r="AT595" s="110" t="s">
        <v>130</v>
      </c>
      <c r="AU595" s="110" t="s">
        <v>73</v>
      </c>
      <c r="AV595" s="110" t="s">
        <v>18</v>
      </c>
      <c r="AW595" s="110" t="s">
        <v>82</v>
      </c>
      <c r="AX595" s="110" t="s">
        <v>65</v>
      </c>
      <c r="AY595" s="110" t="s">
        <v>119</v>
      </c>
    </row>
    <row r="596" spans="2:51" s="7" customFormat="1" ht="15.75" customHeight="1">
      <c r="B596" s="113"/>
      <c r="E596" s="114"/>
      <c r="F596" s="174" t="s">
        <v>213</v>
      </c>
      <c r="G596" s="175"/>
      <c r="H596" s="175"/>
      <c r="I596" s="175"/>
      <c r="K596" s="115">
        <v>18</v>
      </c>
      <c r="S596" s="113"/>
      <c r="T596" s="116"/>
      <c r="AA596" s="117"/>
      <c r="AT596" s="114" t="s">
        <v>130</v>
      </c>
      <c r="AU596" s="114" t="s">
        <v>73</v>
      </c>
      <c r="AV596" s="114" t="s">
        <v>73</v>
      </c>
      <c r="AW596" s="114" t="s">
        <v>82</v>
      </c>
      <c r="AX596" s="114" t="s">
        <v>65</v>
      </c>
      <c r="AY596" s="114" t="s">
        <v>119</v>
      </c>
    </row>
    <row r="597" spans="2:51" s="7" customFormat="1" ht="15.75" customHeight="1">
      <c r="B597" s="118"/>
      <c r="E597" s="119"/>
      <c r="F597" s="187" t="s">
        <v>132</v>
      </c>
      <c r="G597" s="188"/>
      <c r="H597" s="188"/>
      <c r="I597" s="188"/>
      <c r="K597" s="120">
        <v>18</v>
      </c>
      <c r="S597" s="118"/>
      <c r="T597" s="121"/>
      <c r="AA597" s="122"/>
      <c r="AT597" s="119" t="s">
        <v>130</v>
      </c>
      <c r="AU597" s="119" t="s">
        <v>73</v>
      </c>
      <c r="AV597" s="119" t="s">
        <v>124</v>
      </c>
      <c r="AW597" s="119" t="s">
        <v>82</v>
      </c>
      <c r="AX597" s="119" t="s">
        <v>18</v>
      </c>
      <c r="AY597" s="119" t="s">
        <v>119</v>
      </c>
    </row>
    <row r="598" spans="2:65" s="7" customFormat="1" ht="27" customHeight="1">
      <c r="B598" s="21"/>
      <c r="C598" s="99">
        <v>116</v>
      </c>
      <c r="D598" s="99" t="s">
        <v>120</v>
      </c>
      <c r="E598" s="100" t="s">
        <v>303</v>
      </c>
      <c r="F598" s="168" t="s">
        <v>304</v>
      </c>
      <c r="G598" s="169"/>
      <c r="H598" s="169"/>
      <c r="I598" s="169"/>
      <c r="J598" s="102" t="s">
        <v>279</v>
      </c>
      <c r="K598" s="103">
        <v>18</v>
      </c>
      <c r="L598" s="172"/>
      <c r="M598" s="169"/>
      <c r="N598" s="173">
        <f>ROUND($L$598*$K$598,2)</f>
        <v>0</v>
      </c>
      <c r="O598" s="169"/>
      <c r="P598" s="169"/>
      <c r="Q598" s="169"/>
      <c r="R598" s="101"/>
      <c r="S598" s="21"/>
      <c r="T598" s="104"/>
      <c r="U598" s="105" t="s">
        <v>35</v>
      </c>
      <c r="X598" s="106">
        <v>0</v>
      </c>
      <c r="Y598" s="106">
        <f>$X$598*$K$598</f>
        <v>0</v>
      </c>
      <c r="Z598" s="106">
        <v>0</v>
      </c>
      <c r="AA598" s="107">
        <f>$Z$598*$K$598</f>
        <v>0</v>
      </c>
      <c r="AR598" s="68" t="s">
        <v>124</v>
      </c>
      <c r="AT598" s="68" t="s">
        <v>120</v>
      </c>
      <c r="AU598" s="68" t="s">
        <v>73</v>
      </c>
      <c r="AY598" s="7" t="s">
        <v>119</v>
      </c>
      <c r="BE598" s="108">
        <f>IF($U$598="základní",$N$598,0)</f>
        <v>0</v>
      </c>
      <c r="BF598" s="108">
        <f>IF($U$598="snížená",$N$598,0)</f>
        <v>0</v>
      </c>
      <c r="BG598" s="108">
        <f>IF($U$598="zákl. přenesená",$N$598,0)</f>
        <v>0</v>
      </c>
      <c r="BH598" s="108">
        <f>IF($U$598="sníž. přenesená",$N$598,0)</f>
        <v>0</v>
      </c>
      <c r="BI598" s="108">
        <f>IF($U$598="nulová",$N$598,0)</f>
        <v>0</v>
      </c>
      <c r="BJ598" s="68" t="s">
        <v>18</v>
      </c>
      <c r="BK598" s="108">
        <f>ROUND($L$598*$K$598,2)</f>
        <v>0</v>
      </c>
      <c r="BL598" s="68" t="s">
        <v>124</v>
      </c>
      <c r="BM598" s="68" t="s">
        <v>554</v>
      </c>
    </row>
    <row r="599" spans="2:47" s="7" customFormat="1" ht="16.5" customHeight="1">
      <c r="B599" s="21"/>
      <c r="F599" s="166" t="s">
        <v>304</v>
      </c>
      <c r="G599" s="150"/>
      <c r="H599" s="150"/>
      <c r="I599" s="150"/>
      <c r="J599" s="150"/>
      <c r="K599" s="150"/>
      <c r="L599" s="150"/>
      <c r="M599" s="150"/>
      <c r="N599" s="150"/>
      <c r="O599" s="150"/>
      <c r="P599" s="150"/>
      <c r="Q599" s="150"/>
      <c r="R599" s="150"/>
      <c r="S599" s="21"/>
      <c r="T599" s="45"/>
      <c r="AA599" s="46"/>
      <c r="AT599" s="7" t="s">
        <v>126</v>
      </c>
      <c r="AU599" s="7" t="s">
        <v>73</v>
      </c>
    </row>
    <row r="600" spans="2:27" s="7" customFormat="1" ht="16.5" customHeight="1">
      <c r="B600" s="21"/>
      <c r="F600" s="166" t="s">
        <v>775</v>
      </c>
      <c r="G600" s="150"/>
      <c r="H600" s="150"/>
      <c r="I600" s="150"/>
      <c r="J600" s="150"/>
      <c r="K600" s="150"/>
      <c r="L600" s="150"/>
      <c r="M600" s="150"/>
      <c r="N600" s="150"/>
      <c r="O600" s="150"/>
      <c r="P600" s="150"/>
      <c r="Q600" s="150"/>
      <c r="R600" s="150"/>
      <c r="S600" s="21"/>
      <c r="T600" s="45"/>
      <c r="AA600" s="46"/>
    </row>
    <row r="601" spans="2:51" s="7" customFormat="1" ht="15.75" customHeight="1">
      <c r="B601" s="109"/>
      <c r="E601" s="110"/>
      <c r="F601" s="189" t="s">
        <v>129</v>
      </c>
      <c r="G601" s="190"/>
      <c r="H601" s="190"/>
      <c r="I601" s="190"/>
      <c r="K601" s="110"/>
      <c r="S601" s="109"/>
      <c r="T601" s="111"/>
      <c r="AA601" s="112"/>
      <c r="AT601" s="110" t="s">
        <v>130</v>
      </c>
      <c r="AU601" s="110" t="s">
        <v>73</v>
      </c>
      <c r="AV601" s="110" t="s">
        <v>18</v>
      </c>
      <c r="AW601" s="110" t="s">
        <v>82</v>
      </c>
      <c r="AX601" s="110" t="s">
        <v>65</v>
      </c>
      <c r="AY601" s="110" t="s">
        <v>119</v>
      </c>
    </row>
    <row r="602" spans="2:51" s="7" customFormat="1" ht="15.75" customHeight="1">
      <c r="B602" s="113"/>
      <c r="E602" s="114"/>
      <c r="F602" s="174" t="s">
        <v>213</v>
      </c>
      <c r="G602" s="175"/>
      <c r="H602" s="175"/>
      <c r="I602" s="175"/>
      <c r="K602" s="115">
        <v>18</v>
      </c>
      <c r="S602" s="113"/>
      <c r="T602" s="116"/>
      <c r="AA602" s="117"/>
      <c r="AT602" s="114" t="s">
        <v>130</v>
      </c>
      <c r="AU602" s="114" t="s">
        <v>73</v>
      </c>
      <c r="AV602" s="114" t="s">
        <v>73</v>
      </c>
      <c r="AW602" s="114" t="s">
        <v>82</v>
      </c>
      <c r="AX602" s="114" t="s">
        <v>65</v>
      </c>
      <c r="AY602" s="114" t="s">
        <v>119</v>
      </c>
    </row>
    <row r="603" spans="2:51" s="7" customFormat="1" ht="15.75" customHeight="1">
      <c r="B603" s="118"/>
      <c r="E603" s="119"/>
      <c r="F603" s="187" t="s">
        <v>132</v>
      </c>
      <c r="G603" s="188"/>
      <c r="H603" s="188"/>
      <c r="I603" s="188"/>
      <c r="K603" s="120">
        <v>18</v>
      </c>
      <c r="S603" s="118"/>
      <c r="T603" s="121"/>
      <c r="AA603" s="122"/>
      <c r="AT603" s="119" t="s">
        <v>130</v>
      </c>
      <c r="AU603" s="119" t="s">
        <v>73</v>
      </c>
      <c r="AV603" s="119" t="s">
        <v>124</v>
      </c>
      <c r="AW603" s="119" t="s">
        <v>82</v>
      </c>
      <c r="AX603" s="119" t="s">
        <v>18</v>
      </c>
      <c r="AY603" s="119" t="s">
        <v>119</v>
      </c>
    </row>
    <row r="604" spans="2:65" s="7" customFormat="1" ht="39" customHeight="1">
      <c r="B604" s="21"/>
      <c r="C604" s="99">
        <v>117</v>
      </c>
      <c r="D604" s="99" t="s">
        <v>120</v>
      </c>
      <c r="E604" s="100" t="s">
        <v>306</v>
      </c>
      <c r="F604" s="168" t="s">
        <v>307</v>
      </c>
      <c r="G604" s="169"/>
      <c r="H604" s="169"/>
      <c r="I604" s="169"/>
      <c r="J604" s="102" t="s">
        <v>279</v>
      </c>
      <c r="K604" s="103">
        <v>314</v>
      </c>
      <c r="L604" s="172"/>
      <c r="M604" s="169"/>
      <c r="N604" s="173">
        <f>ROUND($L$604*$K$604,2)</f>
        <v>0</v>
      </c>
      <c r="O604" s="169"/>
      <c r="P604" s="169"/>
      <c r="Q604" s="169"/>
      <c r="R604" s="101"/>
      <c r="S604" s="21"/>
      <c r="T604" s="104"/>
      <c r="U604" s="105" t="s">
        <v>35</v>
      </c>
      <c r="X604" s="106">
        <v>0</v>
      </c>
      <c r="Y604" s="106">
        <f>$X$604*$K$604</f>
        <v>0</v>
      </c>
      <c r="Z604" s="106">
        <v>0</v>
      </c>
      <c r="AA604" s="107">
        <f>$Z$604*$K$604</f>
        <v>0</v>
      </c>
      <c r="AR604" s="68" t="s">
        <v>124</v>
      </c>
      <c r="AT604" s="68" t="s">
        <v>120</v>
      </c>
      <c r="AU604" s="68" t="s">
        <v>73</v>
      </c>
      <c r="AY604" s="7" t="s">
        <v>119</v>
      </c>
      <c r="BE604" s="108">
        <f>IF($U$604="základní",$N$604,0)</f>
        <v>0</v>
      </c>
      <c r="BF604" s="108">
        <f>IF($U$604="snížená",$N$604,0)</f>
        <v>0</v>
      </c>
      <c r="BG604" s="108">
        <f>IF($U$604="zákl. přenesená",$N$604,0)</f>
        <v>0</v>
      </c>
      <c r="BH604" s="108">
        <f>IF($U$604="sníž. přenesená",$N$604,0)</f>
        <v>0</v>
      </c>
      <c r="BI604" s="108">
        <f>IF($U$604="nulová",$N$604,0)</f>
        <v>0</v>
      </c>
      <c r="BJ604" s="68" t="s">
        <v>18</v>
      </c>
      <c r="BK604" s="108">
        <f>ROUND($L$604*$K$604,2)</f>
        <v>0</v>
      </c>
      <c r="BL604" s="68" t="s">
        <v>124</v>
      </c>
      <c r="BM604" s="68" t="s">
        <v>555</v>
      </c>
    </row>
    <row r="605" spans="2:47" s="7" customFormat="1" ht="27" customHeight="1">
      <c r="B605" s="21"/>
      <c r="F605" s="166" t="s">
        <v>308</v>
      </c>
      <c r="G605" s="150"/>
      <c r="H605" s="150"/>
      <c r="I605" s="150"/>
      <c r="J605" s="150"/>
      <c r="K605" s="150"/>
      <c r="L605" s="150"/>
      <c r="M605" s="150"/>
      <c r="N605" s="150"/>
      <c r="O605" s="150"/>
      <c r="P605" s="150"/>
      <c r="Q605" s="150"/>
      <c r="R605" s="150"/>
      <c r="S605" s="21"/>
      <c r="T605" s="45"/>
      <c r="AA605" s="46"/>
      <c r="AT605" s="7" t="s">
        <v>126</v>
      </c>
      <c r="AU605" s="7" t="s">
        <v>73</v>
      </c>
    </row>
    <row r="606" spans="2:47" s="7" customFormat="1" ht="109.5" customHeight="1">
      <c r="B606" s="21"/>
      <c r="F606" s="167" t="s">
        <v>309</v>
      </c>
      <c r="G606" s="150"/>
      <c r="H606" s="150"/>
      <c r="I606" s="150"/>
      <c r="J606" s="150"/>
      <c r="K606" s="150"/>
      <c r="L606" s="150"/>
      <c r="M606" s="150"/>
      <c r="N606" s="150"/>
      <c r="O606" s="150"/>
      <c r="P606" s="150"/>
      <c r="Q606" s="150"/>
      <c r="R606" s="150"/>
      <c r="S606" s="21"/>
      <c r="T606" s="45"/>
      <c r="AA606" s="46"/>
      <c r="AT606" s="7" t="s">
        <v>128</v>
      </c>
      <c r="AU606" s="7" t="s">
        <v>73</v>
      </c>
    </row>
    <row r="607" spans="2:51" s="7" customFormat="1" ht="15.75" customHeight="1">
      <c r="B607" s="109"/>
      <c r="E607" s="110"/>
      <c r="F607" s="189" t="s">
        <v>129</v>
      </c>
      <c r="G607" s="190"/>
      <c r="H607" s="190"/>
      <c r="I607" s="190"/>
      <c r="K607" s="110"/>
      <c r="S607" s="109"/>
      <c r="T607" s="111"/>
      <c r="AA607" s="112"/>
      <c r="AT607" s="110" t="s">
        <v>130</v>
      </c>
      <c r="AU607" s="110" t="s">
        <v>73</v>
      </c>
      <c r="AV607" s="110" t="s">
        <v>18</v>
      </c>
      <c r="AW607" s="110" t="s">
        <v>82</v>
      </c>
      <c r="AX607" s="110" t="s">
        <v>65</v>
      </c>
      <c r="AY607" s="110" t="s">
        <v>119</v>
      </c>
    </row>
    <row r="608" spans="2:51" s="7" customFormat="1" ht="15.75" customHeight="1">
      <c r="B608" s="113"/>
      <c r="E608" s="114"/>
      <c r="F608" s="174" t="s">
        <v>556</v>
      </c>
      <c r="G608" s="175"/>
      <c r="H608" s="175"/>
      <c r="I608" s="175"/>
      <c r="K608" s="115">
        <v>314</v>
      </c>
      <c r="S608" s="113"/>
      <c r="T608" s="116"/>
      <c r="AA608" s="117"/>
      <c r="AT608" s="114" t="s">
        <v>130</v>
      </c>
      <c r="AU608" s="114" t="s">
        <v>73</v>
      </c>
      <c r="AV608" s="114" t="s">
        <v>73</v>
      </c>
      <c r="AW608" s="114" t="s">
        <v>82</v>
      </c>
      <c r="AX608" s="114" t="s">
        <v>65</v>
      </c>
      <c r="AY608" s="114" t="s">
        <v>119</v>
      </c>
    </row>
    <row r="609" spans="2:51" s="7" customFormat="1" ht="15.75" customHeight="1">
      <c r="B609" s="118"/>
      <c r="E609" s="119"/>
      <c r="F609" s="187" t="s">
        <v>132</v>
      </c>
      <c r="G609" s="188"/>
      <c r="H609" s="188"/>
      <c r="I609" s="188"/>
      <c r="K609" s="120">
        <v>314</v>
      </c>
      <c r="S609" s="118"/>
      <c r="T609" s="121"/>
      <c r="AA609" s="122"/>
      <c r="AT609" s="119" t="s">
        <v>130</v>
      </c>
      <c r="AU609" s="119" t="s">
        <v>73</v>
      </c>
      <c r="AV609" s="119" t="s">
        <v>124</v>
      </c>
      <c r="AW609" s="119" t="s">
        <v>82</v>
      </c>
      <c r="AX609" s="119" t="s">
        <v>18</v>
      </c>
      <c r="AY609" s="119" t="s">
        <v>119</v>
      </c>
    </row>
    <row r="610" spans="2:65" s="7" customFormat="1" ht="27" customHeight="1">
      <c r="B610" s="21"/>
      <c r="C610" s="99">
        <v>118</v>
      </c>
      <c r="D610" s="99" t="s">
        <v>120</v>
      </c>
      <c r="E610" s="100" t="s">
        <v>312</v>
      </c>
      <c r="F610" s="168" t="s">
        <v>313</v>
      </c>
      <c r="G610" s="169"/>
      <c r="H610" s="169"/>
      <c r="I610" s="169"/>
      <c r="J610" s="102" t="s">
        <v>286</v>
      </c>
      <c r="K610" s="103">
        <v>110.16</v>
      </c>
      <c r="L610" s="172"/>
      <c r="M610" s="169"/>
      <c r="N610" s="173">
        <f>ROUND($L$610*$K$610,2)</f>
        <v>0</v>
      </c>
      <c r="O610" s="169"/>
      <c r="P610" s="169"/>
      <c r="Q610" s="169"/>
      <c r="R610" s="101"/>
      <c r="S610" s="21"/>
      <c r="T610" s="104"/>
      <c r="U610" s="105" t="s">
        <v>35</v>
      </c>
      <c r="X610" s="106">
        <v>0</v>
      </c>
      <c r="Y610" s="106">
        <f>$X$610*$K$610</f>
        <v>0</v>
      </c>
      <c r="Z610" s="106">
        <v>0</v>
      </c>
      <c r="AA610" s="107">
        <f>$Z$610*$K$610</f>
        <v>0</v>
      </c>
      <c r="AR610" s="68" t="s">
        <v>124</v>
      </c>
      <c r="AT610" s="68" t="s">
        <v>120</v>
      </c>
      <c r="AU610" s="68" t="s">
        <v>73</v>
      </c>
      <c r="AY610" s="7" t="s">
        <v>119</v>
      </c>
      <c r="BE610" s="108">
        <f>IF($U$610="základní",$N$610,0)</f>
        <v>0</v>
      </c>
      <c r="BF610" s="108">
        <f>IF($U$610="snížená",$N$610,0)</f>
        <v>0</v>
      </c>
      <c r="BG610" s="108">
        <f>IF($U$610="zákl. přenesená",$N$610,0)</f>
        <v>0</v>
      </c>
      <c r="BH610" s="108">
        <f>IF($U$610="sníž. přenesená",$N$610,0)</f>
        <v>0</v>
      </c>
      <c r="BI610" s="108">
        <f>IF($U$610="nulová",$N$610,0)</f>
        <v>0</v>
      </c>
      <c r="BJ610" s="68" t="s">
        <v>18</v>
      </c>
      <c r="BK610" s="108">
        <f>ROUND($L$610*$K$610,2)</f>
        <v>0</v>
      </c>
      <c r="BL610" s="68" t="s">
        <v>124</v>
      </c>
      <c r="BM610" s="68" t="s">
        <v>557</v>
      </c>
    </row>
    <row r="611" spans="2:47" s="7" customFormat="1" ht="16.5" customHeight="1">
      <c r="B611" s="21"/>
      <c r="F611" s="166" t="s">
        <v>313</v>
      </c>
      <c r="G611" s="150"/>
      <c r="H611" s="150"/>
      <c r="I611" s="150"/>
      <c r="J611" s="150"/>
      <c r="K611" s="150"/>
      <c r="L611" s="150"/>
      <c r="M611" s="150"/>
      <c r="N611" s="150"/>
      <c r="O611" s="150"/>
      <c r="P611" s="150"/>
      <c r="Q611" s="150"/>
      <c r="R611" s="150"/>
      <c r="S611" s="21"/>
      <c r="T611" s="45"/>
      <c r="AA611" s="46"/>
      <c r="AT611" s="7" t="s">
        <v>126</v>
      </c>
      <c r="AU611" s="7" t="s">
        <v>73</v>
      </c>
    </row>
    <row r="612" spans="2:27" s="7" customFormat="1" ht="16.5" customHeight="1">
      <c r="B612" s="21"/>
      <c r="F612" s="166" t="s">
        <v>774</v>
      </c>
      <c r="G612" s="150"/>
      <c r="H612" s="150"/>
      <c r="I612" s="150"/>
      <c r="J612" s="150"/>
      <c r="K612" s="150"/>
      <c r="L612" s="150"/>
      <c r="M612" s="150"/>
      <c r="N612" s="150"/>
      <c r="O612" s="150"/>
      <c r="P612" s="150"/>
      <c r="Q612" s="150"/>
      <c r="R612" s="150"/>
      <c r="S612" s="21"/>
      <c r="T612" s="45"/>
      <c r="AA612" s="46"/>
    </row>
    <row r="613" spans="2:51" s="7" customFormat="1" ht="15.75" customHeight="1">
      <c r="B613" s="113"/>
      <c r="E613" s="114"/>
      <c r="F613" s="174" t="s">
        <v>558</v>
      </c>
      <c r="G613" s="175"/>
      <c r="H613" s="175"/>
      <c r="I613" s="175"/>
      <c r="K613" s="115">
        <v>110.16</v>
      </c>
      <c r="S613" s="113"/>
      <c r="T613" s="116"/>
      <c r="AA613" s="117"/>
      <c r="AT613" s="114" t="s">
        <v>130</v>
      </c>
      <c r="AU613" s="114" t="s">
        <v>73</v>
      </c>
      <c r="AV613" s="114" t="s">
        <v>73</v>
      </c>
      <c r="AW613" s="114" t="s">
        <v>82</v>
      </c>
      <c r="AX613" s="114" t="s">
        <v>65</v>
      </c>
      <c r="AY613" s="114" t="s">
        <v>119</v>
      </c>
    </row>
    <row r="614" spans="2:51" s="7" customFormat="1" ht="15.75" customHeight="1">
      <c r="B614" s="118"/>
      <c r="E614" s="119"/>
      <c r="F614" s="187" t="s">
        <v>132</v>
      </c>
      <c r="G614" s="188"/>
      <c r="H614" s="188"/>
      <c r="I614" s="188"/>
      <c r="K614" s="120">
        <v>110.16</v>
      </c>
      <c r="S614" s="118"/>
      <c r="T614" s="121"/>
      <c r="AA614" s="122"/>
      <c r="AT614" s="119" t="s">
        <v>130</v>
      </c>
      <c r="AU614" s="119" t="s">
        <v>73</v>
      </c>
      <c r="AV614" s="119" t="s">
        <v>124</v>
      </c>
      <c r="AW614" s="119" t="s">
        <v>82</v>
      </c>
      <c r="AX614" s="119" t="s">
        <v>18</v>
      </c>
      <c r="AY614" s="119" t="s">
        <v>119</v>
      </c>
    </row>
    <row r="615" spans="2:65" s="7" customFormat="1" ht="27" customHeight="1">
      <c r="B615" s="21"/>
      <c r="C615" s="99">
        <v>119</v>
      </c>
      <c r="D615" s="99" t="s">
        <v>120</v>
      </c>
      <c r="E615" s="100" t="s">
        <v>316</v>
      </c>
      <c r="F615" s="168" t="s">
        <v>317</v>
      </c>
      <c r="G615" s="169"/>
      <c r="H615" s="169"/>
      <c r="I615" s="169"/>
      <c r="J615" s="102" t="s">
        <v>286</v>
      </c>
      <c r="K615" s="103">
        <v>1.03</v>
      </c>
      <c r="L615" s="172"/>
      <c r="M615" s="169"/>
      <c r="N615" s="173">
        <f>ROUND($L$615*$K$615,2)</f>
        <v>0</v>
      </c>
      <c r="O615" s="169"/>
      <c r="P615" s="169"/>
      <c r="Q615" s="169"/>
      <c r="R615" s="101"/>
      <c r="S615" s="21"/>
      <c r="T615" s="104"/>
      <c r="U615" s="105" t="s">
        <v>35</v>
      </c>
      <c r="X615" s="106">
        <v>0</v>
      </c>
      <c r="Y615" s="106">
        <f>$X$615*$K$615</f>
        <v>0</v>
      </c>
      <c r="Z615" s="106">
        <v>0</v>
      </c>
      <c r="AA615" s="107">
        <f>$Z$615*$K$615</f>
        <v>0</v>
      </c>
      <c r="AR615" s="68" t="s">
        <v>124</v>
      </c>
      <c r="AT615" s="68" t="s">
        <v>120</v>
      </c>
      <c r="AU615" s="68" t="s">
        <v>73</v>
      </c>
      <c r="AY615" s="7" t="s">
        <v>119</v>
      </c>
      <c r="BE615" s="108">
        <f>IF($U$615="základní",$N$615,0)</f>
        <v>0</v>
      </c>
      <c r="BF615" s="108">
        <f>IF($U$615="snížená",$N$615,0)</f>
        <v>0</v>
      </c>
      <c r="BG615" s="108">
        <f>IF($U$615="zákl. přenesená",$N$615,0)</f>
        <v>0</v>
      </c>
      <c r="BH615" s="108">
        <f>IF($U$615="sníž. přenesená",$N$615,0)</f>
        <v>0</v>
      </c>
      <c r="BI615" s="108">
        <f>IF($U$615="nulová",$N$615,0)</f>
        <v>0</v>
      </c>
      <c r="BJ615" s="68" t="s">
        <v>18</v>
      </c>
      <c r="BK615" s="108">
        <f>ROUND($L$615*$K$615,2)</f>
        <v>0</v>
      </c>
      <c r="BL615" s="68" t="s">
        <v>124</v>
      </c>
      <c r="BM615" s="68" t="s">
        <v>559</v>
      </c>
    </row>
    <row r="616" spans="2:47" s="7" customFormat="1" ht="16.5" customHeight="1">
      <c r="B616" s="21"/>
      <c r="F616" s="166" t="s">
        <v>317</v>
      </c>
      <c r="G616" s="150"/>
      <c r="H616" s="150"/>
      <c r="I616" s="150"/>
      <c r="J616" s="150"/>
      <c r="K616" s="150"/>
      <c r="L616" s="150"/>
      <c r="M616" s="150"/>
      <c r="N616" s="150"/>
      <c r="O616" s="150"/>
      <c r="P616" s="150"/>
      <c r="Q616" s="150"/>
      <c r="R616" s="150"/>
      <c r="S616" s="21"/>
      <c r="T616" s="45"/>
      <c r="AA616" s="46"/>
      <c r="AT616" s="7" t="s">
        <v>126</v>
      </c>
      <c r="AU616" s="7" t="s">
        <v>73</v>
      </c>
    </row>
    <row r="617" spans="2:27" s="7" customFormat="1" ht="16.5" customHeight="1">
      <c r="B617" s="21"/>
      <c r="F617" s="166" t="s">
        <v>774</v>
      </c>
      <c r="G617" s="150"/>
      <c r="H617" s="150"/>
      <c r="I617" s="150"/>
      <c r="J617" s="150"/>
      <c r="K617" s="150"/>
      <c r="L617" s="150"/>
      <c r="M617" s="150"/>
      <c r="N617" s="150"/>
      <c r="O617" s="150"/>
      <c r="P617" s="150"/>
      <c r="Q617" s="150"/>
      <c r="R617" s="150"/>
      <c r="S617" s="21"/>
      <c r="T617" s="45"/>
      <c r="AA617" s="46"/>
    </row>
    <row r="618" spans="2:51" s="7" customFormat="1" ht="15.75" customHeight="1">
      <c r="B618" s="113"/>
      <c r="E618" s="114"/>
      <c r="F618" s="174" t="s">
        <v>560</v>
      </c>
      <c r="G618" s="175"/>
      <c r="H618" s="175"/>
      <c r="I618" s="175"/>
      <c r="K618" s="115">
        <v>1.03</v>
      </c>
      <c r="S618" s="113"/>
      <c r="T618" s="116"/>
      <c r="AA618" s="117"/>
      <c r="AT618" s="114" t="s">
        <v>130</v>
      </c>
      <c r="AU618" s="114" t="s">
        <v>73</v>
      </c>
      <c r="AV618" s="114" t="s">
        <v>73</v>
      </c>
      <c r="AW618" s="114" t="s">
        <v>82</v>
      </c>
      <c r="AX618" s="114" t="s">
        <v>65</v>
      </c>
      <c r="AY618" s="114" t="s">
        <v>119</v>
      </c>
    </row>
    <row r="619" spans="2:51" s="7" customFormat="1" ht="15.75" customHeight="1">
      <c r="B619" s="118"/>
      <c r="E619" s="119"/>
      <c r="F619" s="187" t="s">
        <v>132</v>
      </c>
      <c r="G619" s="188"/>
      <c r="H619" s="188"/>
      <c r="I619" s="188"/>
      <c r="K619" s="120">
        <v>1.03</v>
      </c>
      <c r="S619" s="118"/>
      <c r="T619" s="121"/>
      <c r="AA619" s="122"/>
      <c r="AT619" s="119" t="s">
        <v>130</v>
      </c>
      <c r="AU619" s="119" t="s">
        <v>73</v>
      </c>
      <c r="AV619" s="119" t="s">
        <v>124</v>
      </c>
      <c r="AW619" s="119" t="s">
        <v>82</v>
      </c>
      <c r="AX619" s="119" t="s">
        <v>18</v>
      </c>
      <c r="AY619" s="119" t="s">
        <v>119</v>
      </c>
    </row>
    <row r="620" spans="2:65" s="7" customFormat="1" ht="27" customHeight="1">
      <c r="B620" s="21"/>
      <c r="C620" s="99">
        <v>120</v>
      </c>
      <c r="D620" s="99" t="s">
        <v>120</v>
      </c>
      <c r="E620" s="100" t="s">
        <v>320</v>
      </c>
      <c r="F620" s="168" t="s">
        <v>321</v>
      </c>
      <c r="G620" s="169"/>
      <c r="H620" s="169"/>
      <c r="I620" s="169"/>
      <c r="J620" s="102" t="s">
        <v>286</v>
      </c>
      <c r="K620" s="103">
        <v>1.03</v>
      </c>
      <c r="L620" s="172"/>
      <c r="M620" s="169"/>
      <c r="N620" s="173">
        <f>ROUND($L$620*$K$620,2)</f>
        <v>0</v>
      </c>
      <c r="O620" s="169"/>
      <c r="P620" s="169"/>
      <c r="Q620" s="169"/>
      <c r="R620" s="101"/>
      <c r="S620" s="21"/>
      <c r="T620" s="104"/>
      <c r="U620" s="105" t="s">
        <v>35</v>
      </c>
      <c r="X620" s="106">
        <v>0</v>
      </c>
      <c r="Y620" s="106">
        <f>$X$620*$K$620</f>
        <v>0</v>
      </c>
      <c r="Z620" s="106">
        <v>0</v>
      </c>
      <c r="AA620" s="107">
        <f>$Z$620*$K$620</f>
        <v>0</v>
      </c>
      <c r="AR620" s="68" t="s">
        <v>124</v>
      </c>
      <c r="AT620" s="68" t="s">
        <v>120</v>
      </c>
      <c r="AU620" s="68" t="s">
        <v>73</v>
      </c>
      <c r="AY620" s="7" t="s">
        <v>119</v>
      </c>
      <c r="BE620" s="108">
        <f>IF($U$620="základní",$N$620,0)</f>
        <v>0</v>
      </c>
      <c r="BF620" s="108">
        <f>IF($U$620="snížená",$N$620,0)</f>
        <v>0</v>
      </c>
      <c r="BG620" s="108">
        <f>IF($U$620="zákl. přenesená",$N$620,0)</f>
        <v>0</v>
      </c>
      <c r="BH620" s="108">
        <f>IF($U$620="sníž. přenesená",$N$620,0)</f>
        <v>0</v>
      </c>
      <c r="BI620" s="108">
        <f>IF($U$620="nulová",$N$620,0)</f>
        <v>0</v>
      </c>
      <c r="BJ620" s="68" t="s">
        <v>18</v>
      </c>
      <c r="BK620" s="108">
        <f>ROUND($L$620*$K$620,2)</f>
        <v>0</v>
      </c>
      <c r="BL620" s="68" t="s">
        <v>124</v>
      </c>
      <c r="BM620" s="68" t="s">
        <v>561</v>
      </c>
    </row>
    <row r="621" spans="2:47" s="7" customFormat="1" ht="16.5" customHeight="1">
      <c r="B621" s="21"/>
      <c r="F621" s="166" t="s">
        <v>321</v>
      </c>
      <c r="G621" s="150"/>
      <c r="H621" s="150"/>
      <c r="I621" s="150"/>
      <c r="J621" s="150"/>
      <c r="K621" s="150"/>
      <c r="L621" s="150"/>
      <c r="M621" s="150"/>
      <c r="N621" s="150"/>
      <c r="O621" s="150"/>
      <c r="P621" s="150"/>
      <c r="Q621" s="150"/>
      <c r="R621" s="150"/>
      <c r="S621" s="21"/>
      <c r="T621" s="45"/>
      <c r="AA621" s="46"/>
      <c r="AT621" s="7" t="s">
        <v>126</v>
      </c>
      <c r="AU621" s="7" t="s">
        <v>73</v>
      </c>
    </row>
    <row r="622" spans="2:27" s="7" customFormat="1" ht="16.5" customHeight="1">
      <c r="B622" s="21"/>
      <c r="F622" s="166" t="s">
        <v>329</v>
      </c>
      <c r="G622" s="150"/>
      <c r="H622" s="150"/>
      <c r="I622" s="150"/>
      <c r="J622" s="150"/>
      <c r="K622" s="150"/>
      <c r="L622" s="150"/>
      <c r="M622" s="150"/>
      <c r="N622" s="150"/>
      <c r="O622" s="150"/>
      <c r="P622" s="150"/>
      <c r="Q622" s="150"/>
      <c r="R622" s="150"/>
      <c r="S622" s="21"/>
      <c r="T622" s="45"/>
      <c r="AA622" s="46"/>
    </row>
    <row r="623" spans="2:51" s="7" customFormat="1" ht="15.75" customHeight="1">
      <c r="B623" s="113"/>
      <c r="E623" s="114"/>
      <c r="F623" s="174" t="s">
        <v>560</v>
      </c>
      <c r="G623" s="175"/>
      <c r="H623" s="175"/>
      <c r="I623" s="175"/>
      <c r="K623" s="115">
        <v>1.03</v>
      </c>
      <c r="S623" s="113"/>
      <c r="T623" s="116"/>
      <c r="AA623" s="117"/>
      <c r="AT623" s="114" t="s">
        <v>130</v>
      </c>
      <c r="AU623" s="114" t="s">
        <v>73</v>
      </c>
      <c r="AV623" s="114" t="s">
        <v>73</v>
      </c>
      <c r="AW623" s="114" t="s">
        <v>82</v>
      </c>
      <c r="AX623" s="114" t="s">
        <v>65</v>
      </c>
      <c r="AY623" s="114" t="s">
        <v>119</v>
      </c>
    </row>
    <row r="624" spans="2:51" s="7" customFormat="1" ht="15.75" customHeight="1">
      <c r="B624" s="118"/>
      <c r="E624" s="119"/>
      <c r="F624" s="187" t="s">
        <v>132</v>
      </c>
      <c r="G624" s="188"/>
      <c r="H624" s="188"/>
      <c r="I624" s="188"/>
      <c r="K624" s="120">
        <v>1.03</v>
      </c>
      <c r="S624" s="118"/>
      <c r="T624" s="121"/>
      <c r="AA624" s="122"/>
      <c r="AT624" s="119" t="s">
        <v>130</v>
      </c>
      <c r="AU624" s="119" t="s">
        <v>73</v>
      </c>
      <c r="AV624" s="119" t="s">
        <v>124</v>
      </c>
      <c r="AW624" s="119" t="s">
        <v>82</v>
      </c>
      <c r="AX624" s="119" t="s">
        <v>18</v>
      </c>
      <c r="AY624" s="119" t="s">
        <v>119</v>
      </c>
    </row>
    <row r="625" spans="2:65" s="7" customFormat="1" ht="27" customHeight="1">
      <c r="B625" s="21"/>
      <c r="C625" s="99">
        <v>121</v>
      </c>
      <c r="D625" s="99" t="s">
        <v>120</v>
      </c>
      <c r="E625" s="100" t="s">
        <v>324</v>
      </c>
      <c r="F625" s="168" t="s">
        <v>325</v>
      </c>
      <c r="G625" s="169"/>
      <c r="H625" s="169"/>
      <c r="I625" s="169"/>
      <c r="J625" s="102" t="s">
        <v>286</v>
      </c>
      <c r="K625" s="103">
        <v>1.03</v>
      </c>
      <c r="L625" s="172"/>
      <c r="M625" s="169"/>
      <c r="N625" s="173">
        <f>ROUND($L$625*$K$625,2)</f>
        <v>0</v>
      </c>
      <c r="O625" s="169"/>
      <c r="P625" s="169"/>
      <c r="Q625" s="169"/>
      <c r="R625" s="101"/>
      <c r="S625" s="21"/>
      <c r="T625" s="104"/>
      <c r="U625" s="105" t="s">
        <v>35</v>
      </c>
      <c r="X625" s="106">
        <v>0</v>
      </c>
      <c r="Y625" s="106">
        <f>$X$625*$K$625</f>
        <v>0</v>
      </c>
      <c r="Z625" s="106">
        <v>0</v>
      </c>
      <c r="AA625" s="107">
        <f>$Z$625*$K$625</f>
        <v>0</v>
      </c>
      <c r="AR625" s="68" t="s">
        <v>124</v>
      </c>
      <c r="AT625" s="68" t="s">
        <v>120</v>
      </c>
      <c r="AU625" s="68" t="s">
        <v>73</v>
      </c>
      <c r="AY625" s="7" t="s">
        <v>119</v>
      </c>
      <c r="BE625" s="108">
        <f>IF($U$625="základní",$N$625,0)</f>
        <v>0</v>
      </c>
      <c r="BF625" s="108">
        <f>IF($U$625="snížená",$N$625,0)</f>
        <v>0</v>
      </c>
      <c r="BG625" s="108">
        <f>IF($U$625="zákl. přenesená",$N$625,0)</f>
        <v>0</v>
      </c>
      <c r="BH625" s="108">
        <f>IF($U$625="sníž. přenesená",$N$625,0)</f>
        <v>0</v>
      </c>
      <c r="BI625" s="108">
        <f>IF($U$625="nulová",$N$625,0)</f>
        <v>0</v>
      </c>
      <c r="BJ625" s="68" t="s">
        <v>18</v>
      </c>
      <c r="BK625" s="108">
        <f>ROUND($L$625*$K$625,2)</f>
        <v>0</v>
      </c>
      <c r="BL625" s="68" t="s">
        <v>124</v>
      </c>
      <c r="BM625" s="68" t="s">
        <v>562</v>
      </c>
    </row>
    <row r="626" spans="2:47" s="7" customFormat="1" ht="16.5" customHeight="1">
      <c r="B626" s="21"/>
      <c r="F626" s="166" t="s">
        <v>325</v>
      </c>
      <c r="G626" s="150"/>
      <c r="H626" s="150"/>
      <c r="I626" s="150"/>
      <c r="J626" s="150"/>
      <c r="K626" s="150"/>
      <c r="L626" s="150"/>
      <c r="M626" s="150"/>
      <c r="N626" s="150"/>
      <c r="O626" s="150"/>
      <c r="P626" s="150"/>
      <c r="Q626" s="150"/>
      <c r="R626" s="150"/>
      <c r="S626" s="21"/>
      <c r="T626" s="45"/>
      <c r="AA626" s="46"/>
      <c r="AT626" s="7" t="s">
        <v>126</v>
      </c>
      <c r="AU626" s="7" t="s">
        <v>73</v>
      </c>
    </row>
    <row r="627" spans="2:27" s="7" customFormat="1" ht="16.5" customHeight="1">
      <c r="B627" s="21"/>
      <c r="F627" s="166" t="s">
        <v>774</v>
      </c>
      <c r="G627" s="150"/>
      <c r="H627" s="150"/>
      <c r="I627" s="150"/>
      <c r="J627" s="150"/>
      <c r="K627" s="150"/>
      <c r="L627" s="150"/>
      <c r="M627" s="150"/>
      <c r="N627" s="150"/>
      <c r="O627" s="150"/>
      <c r="P627" s="150"/>
      <c r="Q627" s="150"/>
      <c r="R627" s="150"/>
      <c r="S627" s="21"/>
      <c r="T627" s="45"/>
      <c r="AA627" s="46"/>
    </row>
    <row r="628" spans="2:51" s="7" customFormat="1" ht="15.75" customHeight="1">
      <c r="B628" s="113"/>
      <c r="E628" s="114"/>
      <c r="F628" s="174" t="s">
        <v>560</v>
      </c>
      <c r="G628" s="175"/>
      <c r="H628" s="175"/>
      <c r="I628" s="175"/>
      <c r="K628" s="115">
        <v>1.03</v>
      </c>
      <c r="S628" s="113"/>
      <c r="T628" s="116"/>
      <c r="AA628" s="117"/>
      <c r="AT628" s="114" t="s">
        <v>130</v>
      </c>
      <c r="AU628" s="114" t="s">
        <v>73</v>
      </c>
      <c r="AV628" s="114" t="s">
        <v>73</v>
      </c>
      <c r="AW628" s="114" t="s">
        <v>82</v>
      </c>
      <c r="AX628" s="114" t="s">
        <v>65</v>
      </c>
      <c r="AY628" s="114" t="s">
        <v>119</v>
      </c>
    </row>
    <row r="629" spans="2:51" s="7" customFormat="1" ht="15.75" customHeight="1">
      <c r="B629" s="118"/>
      <c r="E629" s="119"/>
      <c r="F629" s="187" t="s">
        <v>132</v>
      </c>
      <c r="G629" s="188"/>
      <c r="H629" s="188"/>
      <c r="I629" s="188"/>
      <c r="K629" s="120">
        <v>1.03</v>
      </c>
      <c r="S629" s="118"/>
      <c r="T629" s="121"/>
      <c r="AA629" s="122"/>
      <c r="AT629" s="119" t="s">
        <v>130</v>
      </c>
      <c r="AU629" s="119" t="s">
        <v>73</v>
      </c>
      <c r="AV629" s="119" t="s">
        <v>124</v>
      </c>
      <c r="AW629" s="119" t="s">
        <v>82</v>
      </c>
      <c r="AX629" s="119" t="s">
        <v>18</v>
      </c>
      <c r="AY629" s="119" t="s">
        <v>119</v>
      </c>
    </row>
    <row r="630" spans="2:65" s="7" customFormat="1" ht="27" customHeight="1">
      <c r="B630" s="21"/>
      <c r="C630" s="99">
        <v>122</v>
      </c>
      <c r="D630" s="99" t="s">
        <v>120</v>
      </c>
      <c r="E630" s="100" t="s">
        <v>328</v>
      </c>
      <c r="F630" s="168" t="s">
        <v>329</v>
      </c>
      <c r="G630" s="169"/>
      <c r="H630" s="169"/>
      <c r="I630" s="169"/>
      <c r="J630" s="102" t="s">
        <v>286</v>
      </c>
      <c r="K630" s="103">
        <v>207.06</v>
      </c>
      <c r="L630" s="172"/>
      <c r="M630" s="169"/>
      <c r="N630" s="173">
        <f>ROUND($L$630*$K$630,2)</f>
        <v>0</v>
      </c>
      <c r="O630" s="169"/>
      <c r="P630" s="169"/>
      <c r="Q630" s="169"/>
      <c r="R630" s="101"/>
      <c r="S630" s="21"/>
      <c r="T630" s="104"/>
      <c r="U630" s="105" t="s">
        <v>35</v>
      </c>
      <c r="X630" s="106">
        <v>0</v>
      </c>
      <c r="Y630" s="106">
        <f>$X$630*$K$630</f>
        <v>0</v>
      </c>
      <c r="Z630" s="106">
        <v>0</v>
      </c>
      <c r="AA630" s="107">
        <f>$Z$630*$K$630</f>
        <v>0</v>
      </c>
      <c r="AR630" s="68" t="s">
        <v>124</v>
      </c>
      <c r="AT630" s="68" t="s">
        <v>120</v>
      </c>
      <c r="AU630" s="68" t="s">
        <v>73</v>
      </c>
      <c r="AY630" s="7" t="s">
        <v>119</v>
      </c>
      <c r="BE630" s="108">
        <f>IF($U$630="základní",$N$630,0)</f>
        <v>0</v>
      </c>
      <c r="BF630" s="108">
        <f>IF($U$630="snížená",$N$630,0)</f>
        <v>0</v>
      </c>
      <c r="BG630" s="108">
        <f>IF($U$630="zákl. přenesená",$N$630,0)</f>
        <v>0</v>
      </c>
      <c r="BH630" s="108">
        <f>IF($U$630="sníž. přenesená",$N$630,0)</f>
        <v>0</v>
      </c>
      <c r="BI630" s="108">
        <f>IF($U$630="nulová",$N$630,0)</f>
        <v>0</v>
      </c>
      <c r="BJ630" s="68" t="s">
        <v>18</v>
      </c>
      <c r="BK630" s="108">
        <f>ROUND($L$630*$K$630,2)</f>
        <v>0</v>
      </c>
      <c r="BL630" s="68" t="s">
        <v>124</v>
      </c>
      <c r="BM630" s="68" t="s">
        <v>563</v>
      </c>
    </row>
    <row r="631" spans="2:47" s="7" customFormat="1" ht="16.5" customHeight="1">
      <c r="B631" s="21"/>
      <c r="F631" s="166" t="s">
        <v>329</v>
      </c>
      <c r="G631" s="150"/>
      <c r="H631" s="150"/>
      <c r="I631" s="150"/>
      <c r="J631" s="150"/>
      <c r="K631" s="150"/>
      <c r="L631" s="150"/>
      <c r="M631" s="150"/>
      <c r="N631" s="150"/>
      <c r="O631" s="150"/>
      <c r="P631" s="150"/>
      <c r="Q631" s="150"/>
      <c r="R631" s="150"/>
      <c r="S631" s="21"/>
      <c r="T631" s="45"/>
      <c r="AA631" s="46"/>
      <c r="AT631" s="7" t="s">
        <v>126</v>
      </c>
      <c r="AU631" s="7" t="s">
        <v>73</v>
      </c>
    </row>
    <row r="632" spans="2:27" s="7" customFormat="1" ht="16.5" customHeight="1">
      <c r="B632" s="21"/>
      <c r="F632" s="166" t="s">
        <v>774</v>
      </c>
      <c r="G632" s="150"/>
      <c r="H632" s="150"/>
      <c r="I632" s="150"/>
      <c r="J632" s="150"/>
      <c r="K632" s="150"/>
      <c r="L632" s="150"/>
      <c r="M632" s="150"/>
      <c r="N632" s="150"/>
      <c r="O632" s="150"/>
      <c r="P632" s="150"/>
      <c r="Q632" s="150"/>
      <c r="R632" s="150"/>
      <c r="S632" s="21"/>
      <c r="T632" s="45"/>
      <c r="AA632" s="46"/>
    </row>
    <row r="633" spans="2:51" s="7" customFormat="1" ht="15.75" customHeight="1">
      <c r="B633" s="113"/>
      <c r="E633" s="114"/>
      <c r="F633" s="174" t="s">
        <v>564</v>
      </c>
      <c r="G633" s="175"/>
      <c r="H633" s="175"/>
      <c r="I633" s="175"/>
      <c r="K633" s="115">
        <v>207.06</v>
      </c>
      <c r="S633" s="113"/>
      <c r="T633" s="116"/>
      <c r="AA633" s="117"/>
      <c r="AT633" s="114" t="s">
        <v>130</v>
      </c>
      <c r="AU633" s="114" t="s">
        <v>73</v>
      </c>
      <c r="AV633" s="114" t="s">
        <v>73</v>
      </c>
      <c r="AW633" s="114" t="s">
        <v>82</v>
      </c>
      <c r="AX633" s="114" t="s">
        <v>65</v>
      </c>
      <c r="AY633" s="114" t="s">
        <v>119</v>
      </c>
    </row>
    <row r="634" spans="2:51" s="7" customFormat="1" ht="15.75" customHeight="1">
      <c r="B634" s="118"/>
      <c r="E634" s="119"/>
      <c r="F634" s="187" t="s">
        <v>132</v>
      </c>
      <c r="G634" s="188"/>
      <c r="H634" s="188"/>
      <c r="I634" s="188"/>
      <c r="K634" s="120">
        <v>207.06</v>
      </c>
      <c r="S634" s="118"/>
      <c r="T634" s="121"/>
      <c r="AA634" s="122"/>
      <c r="AT634" s="119" t="s">
        <v>130</v>
      </c>
      <c r="AU634" s="119" t="s">
        <v>73</v>
      </c>
      <c r="AV634" s="119" t="s">
        <v>124</v>
      </c>
      <c r="AW634" s="119" t="s">
        <v>82</v>
      </c>
      <c r="AX634" s="119" t="s">
        <v>18</v>
      </c>
      <c r="AY634" s="119" t="s">
        <v>119</v>
      </c>
    </row>
    <row r="635" spans="2:65" s="7" customFormat="1" ht="27" customHeight="1">
      <c r="B635" s="21"/>
      <c r="C635" s="99">
        <v>123</v>
      </c>
      <c r="D635" s="99" t="s">
        <v>120</v>
      </c>
      <c r="E635" s="100" t="s">
        <v>332</v>
      </c>
      <c r="F635" s="168" t="s">
        <v>333</v>
      </c>
      <c r="G635" s="169"/>
      <c r="H635" s="169"/>
      <c r="I635" s="169"/>
      <c r="J635" s="102" t="s">
        <v>279</v>
      </c>
      <c r="K635" s="103">
        <v>903</v>
      </c>
      <c r="L635" s="172"/>
      <c r="M635" s="169"/>
      <c r="N635" s="173">
        <f>ROUND($L$635*$K$635,2)</f>
        <v>0</v>
      </c>
      <c r="O635" s="169"/>
      <c r="P635" s="169"/>
      <c r="Q635" s="169"/>
      <c r="R635" s="101"/>
      <c r="S635" s="21"/>
      <c r="T635" s="104"/>
      <c r="U635" s="105" t="s">
        <v>35</v>
      </c>
      <c r="X635" s="106">
        <v>0</v>
      </c>
      <c r="Y635" s="106">
        <f>$X$635*$K$635</f>
        <v>0</v>
      </c>
      <c r="Z635" s="106">
        <v>0</v>
      </c>
      <c r="AA635" s="107">
        <f>$Z$635*$K$635</f>
        <v>0</v>
      </c>
      <c r="AR635" s="68" t="s">
        <v>124</v>
      </c>
      <c r="AT635" s="68" t="s">
        <v>120</v>
      </c>
      <c r="AU635" s="68" t="s">
        <v>73</v>
      </c>
      <c r="AY635" s="7" t="s">
        <v>119</v>
      </c>
      <c r="BE635" s="108">
        <f>IF($U$635="základní",$N$635,0)</f>
        <v>0</v>
      </c>
      <c r="BF635" s="108">
        <f>IF($U$635="snížená",$N$635,0)</f>
        <v>0</v>
      </c>
      <c r="BG635" s="108">
        <f>IF($U$635="zákl. přenesená",$N$635,0)</f>
        <v>0</v>
      </c>
      <c r="BH635" s="108">
        <f>IF($U$635="sníž. přenesená",$N$635,0)</f>
        <v>0</v>
      </c>
      <c r="BI635" s="108">
        <f>IF($U$635="nulová",$N$635,0)</f>
        <v>0</v>
      </c>
      <c r="BJ635" s="68" t="s">
        <v>18</v>
      </c>
      <c r="BK635" s="108">
        <f>ROUND($L$635*$K$635,2)</f>
        <v>0</v>
      </c>
      <c r="BL635" s="68" t="s">
        <v>124</v>
      </c>
      <c r="BM635" s="68" t="s">
        <v>565</v>
      </c>
    </row>
    <row r="636" spans="2:47" s="7" customFormat="1" ht="16.5" customHeight="1">
      <c r="B636" s="21"/>
      <c r="F636" s="166" t="s">
        <v>334</v>
      </c>
      <c r="G636" s="150"/>
      <c r="H636" s="150"/>
      <c r="I636" s="150"/>
      <c r="J636" s="150"/>
      <c r="K636" s="150"/>
      <c r="L636" s="150"/>
      <c r="M636" s="150"/>
      <c r="N636" s="150"/>
      <c r="O636" s="150"/>
      <c r="P636" s="150"/>
      <c r="Q636" s="150"/>
      <c r="R636" s="150"/>
      <c r="S636" s="21"/>
      <c r="T636" s="45"/>
      <c r="AA636" s="46"/>
      <c r="AT636" s="7" t="s">
        <v>126</v>
      </c>
      <c r="AU636" s="7" t="s">
        <v>73</v>
      </c>
    </row>
    <row r="637" spans="2:47" s="7" customFormat="1" ht="74.25" customHeight="1">
      <c r="B637" s="21"/>
      <c r="F637" s="167" t="s">
        <v>335</v>
      </c>
      <c r="G637" s="150"/>
      <c r="H637" s="150"/>
      <c r="I637" s="150"/>
      <c r="J637" s="150"/>
      <c r="K637" s="150"/>
      <c r="L637" s="150"/>
      <c r="M637" s="150"/>
      <c r="N637" s="150"/>
      <c r="O637" s="150"/>
      <c r="P637" s="150"/>
      <c r="Q637" s="150"/>
      <c r="R637" s="150"/>
      <c r="S637" s="21"/>
      <c r="T637" s="45"/>
      <c r="AA637" s="46"/>
      <c r="AT637" s="7" t="s">
        <v>128</v>
      </c>
      <c r="AU637" s="7" t="s">
        <v>73</v>
      </c>
    </row>
    <row r="638" spans="2:51" s="7" customFormat="1" ht="15.75" customHeight="1">
      <c r="B638" s="109"/>
      <c r="E638" s="110"/>
      <c r="F638" s="189" t="s">
        <v>129</v>
      </c>
      <c r="G638" s="190"/>
      <c r="H638" s="190"/>
      <c r="I638" s="190"/>
      <c r="K638" s="110"/>
      <c r="S638" s="109"/>
      <c r="T638" s="111"/>
      <c r="AA638" s="112"/>
      <c r="AT638" s="110" t="s">
        <v>130</v>
      </c>
      <c r="AU638" s="110" t="s">
        <v>73</v>
      </c>
      <c r="AV638" s="110" t="s">
        <v>18</v>
      </c>
      <c r="AW638" s="110" t="s">
        <v>82</v>
      </c>
      <c r="AX638" s="110" t="s">
        <v>65</v>
      </c>
      <c r="AY638" s="110" t="s">
        <v>119</v>
      </c>
    </row>
    <row r="639" spans="2:51" s="7" customFormat="1" ht="15.75" customHeight="1">
      <c r="B639" s="113"/>
      <c r="E639" s="114"/>
      <c r="F639" s="174" t="s">
        <v>566</v>
      </c>
      <c r="G639" s="175"/>
      <c r="H639" s="175"/>
      <c r="I639" s="175"/>
      <c r="K639" s="115">
        <v>903</v>
      </c>
      <c r="S639" s="113"/>
      <c r="T639" s="116"/>
      <c r="AA639" s="117"/>
      <c r="AT639" s="114" t="s">
        <v>130</v>
      </c>
      <c r="AU639" s="114" t="s">
        <v>73</v>
      </c>
      <c r="AV639" s="114" t="s">
        <v>73</v>
      </c>
      <c r="AW639" s="114" t="s">
        <v>82</v>
      </c>
      <c r="AX639" s="114" t="s">
        <v>65</v>
      </c>
      <c r="AY639" s="114" t="s">
        <v>119</v>
      </c>
    </row>
    <row r="640" spans="2:51" s="7" customFormat="1" ht="15.75" customHeight="1">
      <c r="B640" s="118"/>
      <c r="E640" s="119"/>
      <c r="F640" s="187" t="s">
        <v>132</v>
      </c>
      <c r="G640" s="188"/>
      <c r="H640" s="188"/>
      <c r="I640" s="188"/>
      <c r="K640" s="120">
        <v>903</v>
      </c>
      <c r="S640" s="118"/>
      <c r="T640" s="121"/>
      <c r="AA640" s="122"/>
      <c r="AT640" s="119" t="s">
        <v>130</v>
      </c>
      <c r="AU640" s="119" t="s">
        <v>73</v>
      </c>
      <c r="AV640" s="119" t="s">
        <v>124</v>
      </c>
      <c r="AW640" s="119" t="s">
        <v>82</v>
      </c>
      <c r="AX640" s="119" t="s">
        <v>18</v>
      </c>
      <c r="AY640" s="119" t="s">
        <v>119</v>
      </c>
    </row>
    <row r="641" spans="2:65" s="7" customFormat="1" ht="27" customHeight="1">
      <c r="B641" s="21"/>
      <c r="C641" s="99">
        <v>124</v>
      </c>
      <c r="D641" s="99" t="s">
        <v>120</v>
      </c>
      <c r="E641" s="100" t="s">
        <v>338</v>
      </c>
      <c r="F641" s="168" t="s">
        <v>339</v>
      </c>
      <c r="G641" s="169"/>
      <c r="H641" s="169"/>
      <c r="I641" s="169"/>
      <c r="J641" s="102" t="s">
        <v>286</v>
      </c>
      <c r="K641" s="103">
        <v>912.03</v>
      </c>
      <c r="L641" s="172"/>
      <c r="M641" s="169"/>
      <c r="N641" s="173">
        <f>ROUND($L$641*$K$641,2)</f>
        <v>0</v>
      </c>
      <c r="O641" s="169"/>
      <c r="P641" s="169"/>
      <c r="Q641" s="169"/>
      <c r="R641" s="101"/>
      <c r="S641" s="21"/>
      <c r="T641" s="104"/>
      <c r="U641" s="105" t="s">
        <v>35</v>
      </c>
      <c r="X641" s="106">
        <v>0</v>
      </c>
      <c r="Y641" s="106">
        <f>$X$641*$K$641</f>
        <v>0</v>
      </c>
      <c r="Z641" s="106">
        <v>0</v>
      </c>
      <c r="AA641" s="107">
        <f>$Z$641*$K$641</f>
        <v>0</v>
      </c>
      <c r="AR641" s="68" t="s">
        <v>124</v>
      </c>
      <c r="AT641" s="68" t="s">
        <v>120</v>
      </c>
      <c r="AU641" s="68" t="s">
        <v>73</v>
      </c>
      <c r="AY641" s="7" t="s">
        <v>119</v>
      </c>
      <c r="BE641" s="108">
        <f>IF($U$641="základní",$N$641,0)</f>
        <v>0</v>
      </c>
      <c r="BF641" s="108">
        <f>IF($U$641="snížená",$N$641,0)</f>
        <v>0</v>
      </c>
      <c r="BG641" s="108">
        <f>IF($U$641="zákl. přenesená",$N$641,0)</f>
        <v>0</v>
      </c>
      <c r="BH641" s="108">
        <f>IF($U$641="sníž. přenesená",$N$641,0)</f>
        <v>0</v>
      </c>
      <c r="BI641" s="108">
        <f>IF($U$641="nulová",$N$641,0)</f>
        <v>0</v>
      </c>
      <c r="BJ641" s="68" t="s">
        <v>18</v>
      </c>
      <c r="BK641" s="108">
        <f>ROUND($L$641*$K$641,2)</f>
        <v>0</v>
      </c>
      <c r="BL641" s="68" t="s">
        <v>124</v>
      </c>
      <c r="BM641" s="68" t="s">
        <v>567</v>
      </c>
    </row>
    <row r="642" spans="2:47" s="7" customFormat="1" ht="16.5" customHeight="1">
      <c r="B642" s="21"/>
      <c r="F642" s="166" t="s">
        <v>339</v>
      </c>
      <c r="G642" s="150"/>
      <c r="H642" s="150"/>
      <c r="I642" s="150"/>
      <c r="J642" s="150"/>
      <c r="K642" s="150"/>
      <c r="L642" s="150"/>
      <c r="M642" s="150"/>
      <c r="N642" s="150"/>
      <c r="O642" s="150"/>
      <c r="P642" s="150"/>
      <c r="Q642" s="150"/>
      <c r="R642" s="150"/>
      <c r="S642" s="21"/>
      <c r="T642" s="45"/>
      <c r="AA642" s="46"/>
      <c r="AT642" s="7" t="s">
        <v>126</v>
      </c>
      <c r="AU642" s="7" t="s">
        <v>73</v>
      </c>
    </row>
    <row r="643" spans="2:27" s="7" customFormat="1" ht="16.5" customHeight="1">
      <c r="B643" s="21"/>
      <c r="F643" s="166" t="s">
        <v>774</v>
      </c>
      <c r="G643" s="150"/>
      <c r="H643" s="150"/>
      <c r="I643" s="150"/>
      <c r="J643" s="150"/>
      <c r="K643" s="150"/>
      <c r="L643" s="150"/>
      <c r="M643" s="150"/>
      <c r="N643" s="150"/>
      <c r="O643" s="150"/>
      <c r="P643" s="150"/>
      <c r="Q643" s="150"/>
      <c r="R643" s="150"/>
      <c r="S643" s="21"/>
      <c r="T643" s="45"/>
      <c r="AA643" s="46"/>
    </row>
    <row r="644" spans="2:51" s="7" customFormat="1" ht="15.75" customHeight="1">
      <c r="B644" s="113"/>
      <c r="E644" s="114"/>
      <c r="F644" s="174" t="s">
        <v>568</v>
      </c>
      <c r="G644" s="175"/>
      <c r="H644" s="175"/>
      <c r="I644" s="175"/>
      <c r="K644" s="115">
        <v>912.03</v>
      </c>
      <c r="S644" s="113"/>
      <c r="T644" s="116"/>
      <c r="AA644" s="117"/>
      <c r="AT644" s="114" t="s">
        <v>130</v>
      </c>
      <c r="AU644" s="114" t="s">
        <v>73</v>
      </c>
      <c r="AV644" s="114" t="s">
        <v>73</v>
      </c>
      <c r="AW644" s="114" t="s">
        <v>82</v>
      </c>
      <c r="AX644" s="114" t="s">
        <v>65</v>
      </c>
      <c r="AY644" s="114" t="s">
        <v>119</v>
      </c>
    </row>
    <row r="645" spans="2:51" s="7" customFormat="1" ht="15.75" customHeight="1">
      <c r="B645" s="118"/>
      <c r="E645" s="119"/>
      <c r="F645" s="187" t="s">
        <v>132</v>
      </c>
      <c r="G645" s="188"/>
      <c r="H645" s="188"/>
      <c r="I645" s="188"/>
      <c r="K645" s="120">
        <v>912.03</v>
      </c>
      <c r="S645" s="118"/>
      <c r="T645" s="121"/>
      <c r="AA645" s="122"/>
      <c r="AT645" s="119" t="s">
        <v>130</v>
      </c>
      <c r="AU645" s="119" t="s">
        <v>73</v>
      </c>
      <c r="AV645" s="119" t="s">
        <v>124</v>
      </c>
      <c r="AW645" s="119" t="s">
        <v>82</v>
      </c>
      <c r="AX645" s="119" t="s">
        <v>18</v>
      </c>
      <c r="AY645" s="119" t="s">
        <v>119</v>
      </c>
    </row>
    <row r="646" spans="2:65" s="7" customFormat="1" ht="27" customHeight="1">
      <c r="B646" s="21"/>
      <c r="C646" s="99">
        <v>125</v>
      </c>
      <c r="D646" s="99" t="s">
        <v>120</v>
      </c>
      <c r="E646" s="100" t="s">
        <v>342</v>
      </c>
      <c r="F646" s="168" t="s">
        <v>343</v>
      </c>
      <c r="G646" s="169"/>
      <c r="H646" s="169"/>
      <c r="I646" s="169"/>
      <c r="J646" s="102" t="s">
        <v>146</v>
      </c>
      <c r="K646" s="103">
        <v>36.9</v>
      </c>
      <c r="L646" s="172"/>
      <c r="M646" s="169"/>
      <c r="N646" s="173">
        <f>ROUND($L$646*$K$646,2)</f>
        <v>0</v>
      </c>
      <c r="O646" s="169"/>
      <c r="P646" s="169"/>
      <c r="Q646" s="169"/>
      <c r="R646" s="101"/>
      <c r="S646" s="21"/>
      <c r="T646" s="104"/>
      <c r="U646" s="105" t="s">
        <v>35</v>
      </c>
      <c r="X646" s="106">
        <v>0</v>
      </c>
      <c r="Y646" s="106">
        <f>$X$646*$K$646</f>
        <v>0</v>
      </c>
      <c r="Z646" s="106">
        <v>0</v>
      </c>
      <c r="AA646" s="107">
        <f>$Z$646*$K$646</f>
        <v>0</v>
      </c>
      <c r="AR646" s="68" t="s">
        <v>124</v>
      </c>
      <c r="AT646" s="68" t="s">
        <v>120</v>
      </c>
      <c r="AU646" s="68" t="s">
        <v>73</v>
      </c>
      <c r="AY646" s="7" t="s">
        <v>119</v>
      </c>
      <c r="BE646" s="108">
        <f>IF($U$646="základní",$N$646,0)</f>
        <v>0</v>
      </c>
      <c r="BF646" s="108">
        <f>IF($U$646="snížená",$N$646,0)</f>
        <v>0</v>
      </c>
      <c r="BG646" s="108">
        <f>IF($U$646="zákl. přenesená",$N$646,0)</f>
        <v>0</v>
      </c>
      <c r="BH646" s="108">
        <f>IF($U$646="sníž. přenesená",$N$646,0)</f>
        <v>0</v>
      </c>
      <c r="BI646" s="108">
        <f>IF($U$646="nulová",$N$646,0)</f>
        <v>0</v>
      </c>
      <c r="BJ646" s="68" t="s">
        <v>18</v>
      </c>
      <c r="BK646" s="108">
        <f>ROUND($L$646*$K$646,2)</f>
        <v>0</v>
      </c>
      <c r="BL646" s="68" t="s">
        <v>124</v>
      </c>
      <c r="BM646" s="68" t="s">
        <v>569</v>
      </c>
    </row>
    <row r="647" spans="2:47" s="7" customFormat="1" ht="16.5" customHeight="1">
      <c r="B647" s="21"/>
      <c r="F647" s="166" t="s">
        <v>344</v>
      </c>
      <c r="G647" s="150"/>
      <c r="H647" s="150"/>
      <c r="I647" s="150"/>
      <c r="J647" s="150"/>
      <c r="K647" s="150"/>
      <c r="L647" s="150"/>
      <c r="M647" s="150"/>
      <c r="N647" s="150"/>
      <c r="O647" s="150"/>
      <c r="P647" s="150"/>
      <c r="Q647" s="150"/>
      <c r="R647" s="150"/>
      <c r="S647" s="21"/>
      <c r="T647" s="45"/>
      <c r="AA647" s="46"/>
      <c r="AT647" s="7" t="s">
        <v>126</v>
      </c>
      <c r="AU647" s="7" t="s">
        <v>73</v>
      </c>
    </row>
    <row r="648" spans="2:51" s="7" customFormat="1" ht="15.75" customHeight="1">
      <c r="B648" s="113"/>
      <c r="E648" s="114"/>
      <c r="F648" s="174" t="s">
        <v>570</v>
      </c>
      <c r="G648" s="175"/>
      <c r="H648" s="175"/>
      <c r="I648" s="175"/>
      <c r="K648" s="115">
        <v>36.9</v>
      </c>
      <c r="S648" s="113"/>
      <c r="T648" s="116"/>
      <c r="AA648" s="117"/>
      <c r="AT648" s="114" t="s">
        <v>130</v>
      </c>
      <c r="AU648" s="114" t="s">
        <v>73</v>
      </c>
      <c r="AV648" s="114" t="s">
        <v>73</v>
      </c>
      <c r="AW648" s="114" t="s">
        <v>82</v>
      </c>
      <c r="AX648" s="114" t="s">
        <v>65</v>
      </c>
      <c r="AY648" s="114" t="s">
        <v>119</v>
      </c>
    </row>
    <row r="649" spans="2:51" s="7" customFormat="1" ht="15.75" customHeight="1">
      <c r="B649" s="118"/>
      <c r="E649" s="119"/>
      <c r="F649" s="187" t="s">
        <v>132</v>
      </c>
      <c r="G649" s="188"/>
      <c r="H649" s="188"/>
      <c r="I649" s="188"/>
      <c r="K649" s="120">
        <v>36.9</v>
      </c>
      <c r="S649" s="118"/>
      <c r="T649" s="121"/>
      <c r="AA649" s="122"/>
      <c r="AT649" s="119" t="s">
        <v>130</v>
      </c>
      <c r="AU649" s="119" t="s">
        <v>73</v>
      </c>
      <c r="AV649" s="119" t="s">
        <v>124</v>
      </c>
      <c r="AW649" s="119" t="s">
        <v>82</v>
      </c>
      <c r="AX649" s="119" t="s">
        <v>18</v>
      </c>
      <c r="AY649" s="119" t="s">
        <v>119</v>
      </c>
    </row>
    <row r="650" spans="2:65" s="7" customFormat="1" ht="27" customHeight="1">
      <c r="B650" s="21"/>
      <c r="C650" s="99">
        <v>126</v>
      </c>
      <c r="D650" s="99" t="s">
        <v>120</v>
      </c>
      <c r="E650" s="100" t="s">
        <v>347</v>
      </c>
      <c r="F650" s="168" t="s">
        <v>348</v>
      </c>
      <c r="G650" s="169"/>
      <c r="H650" s="169"/>
      <c r="I650" s="169"/>
      <c r="J650" s="102" t="s">
        <v>286</v>
      </c>
      <c r="K650" s="103">
        <v>8</v>
      </c>
      <c r="L650" s="172"/>
      <c r="M650" s="169"/>
      <c r="N650" s="173">
        <f>ROUND($L$650*$K$650,2)</f>
        <v>0</v>
      </c>
      <c r="O650" s="169"/>
      <c r="P650" s="169"/>
      <c r="Q650" s="169"/>
      <c r="R650" s="101"/>
      <c r="S650" s="21"/>
      <c r="T650" s="104"/>
      <c r="U650" s="105" t="s">
        <v>35</v>
      </c>
      <c r="X650" s="106">
        <v>0</v>
      </c>
      <c r="Y650" s="106">
        <f>$X$650*$K$650</f>
        <v>0</v>
      </c>
      <c r="Z650" s="106">
        <v>0</v>
      </c>
      <c r="AA650" s="107">
        <f>$Z$650*$K$650</f>
        <v>0</v>
      </c>
      <c r="AR650" s="68" t="s">
        <v>124</v>
      </c>
      <c r="AT650" s="68" t="s">
        <v>120</v>
      </c>
      <c r="AU650" s="68" t="s">
        <v>73</v>
      </c>
      <c r="AY650" s="7" t="s">
        <v>119</v>
      </c>
      <c r="BE650" s="108">
        <f>IF($U$650="základní",$N$650,0)</f>
        <v>0</v>
      </c>
      <c r="BF650" s="108">
        <f>IF($U$650="snížená",$N$650,0)</f>
        <v>0</v>
      </c>
      <c r="BG650" s="108">
        <f>IF($U$650="zákl. přenesená",$N$650,0)</f>
        <v>0</v>
      </c>
      <c r="BH650" s="108">
        <f>IF($U$650="sníž. přenesená",$N$650,0)</f>
        <v>0</v>
      </c>
      <c r="BI650" s="108">
        <f>IF($U$650="nulová",$N$650,0)</f>
        <v>0</v>
      </c>
      <c r="BJ650" s="68" t="s">
        <v>18</v>
      </c>
      <c r="BK650" s="108">
        <f>ROUND($L$650*$K$650,2)</f>
        <v>0</v>
      </c>
      <c r="BL650" s="68" t="s">
        <v>124</v>
      </c>
      <c r="BM650" s="68" t="s">
        <v>571</v>
      </c>
    </row>
    <row r="651" spans="2:47" s="7" customFormat="1" ht="16.5" customHeight="1">
      <c r="B651" s="21"/>
      <c r="F651" s="166" t="s">
        <v>349</v>
      </c>
      <c r="G651" s="150"/>
      <c r="H651" s="150"/>
      <c r="I651" s="150"/>
      <c r="J651" s="150"/>
      <c r="K651" s="150"/>
      <c r="L651" s="150"/>
      <c r="M651" s="150"/>
      <c r="N651" s="150"/>
      <c r="O651" s="150"/>
      <c r="P651" s="150"/>
      <c r="Q651" s="150"/>
      <c r="R651" s="150"/>
      <c r="S651" s="21"/>
      <c r="T651" s="45"/>
      <c r="AA651" s="46"/>
      <c r="AT651" s="7" t="s">
        <v>126</v>
      </c>
      <c r="AU651" s="7" t="s">
        <v>73</v>
      </c>
    </row>
    <row r="652" spans="2:47" s="7" customFormat="1" ht="168.75" customHeight="1">
      <c r="B652" s="21"/>
      <c r="F652" s="167" t="s">
        <v>350</v>
      </c>
      <c r="G652" s="150"/>
      <c r="H652" s="150"/>
      <c r="I652" s="150"/>
      <c r="J652" s="150"/>
      <c r="K652" s="150"/>
      <c r="L652" s="150"/>
      <c r="M652" s="150"/>
      <c r="N652" s="150"/>
      <c r="O652" s="150"/>
      <c r="P652" s="150"/>
      <c r="Q652" s="150"/>
      <c r="R652" s="150"/>
      <c r="S652" s="21"/>
      <c r="T652" s="45"/>
      <c r="AA652" s="46"/>
      <c r="AT652" s="7" t="s">
        <v>128</v>
      </c>
      <c r="AU652" s="7" t="s">
        <v>73</v>
      </c>
    </row>
    <row r="653" spans="2:65" s="7" customFormat="1" ht="15.75" customHeight="1">
      <c r="B653" s="21"/>
      <c r="C653" s="99">
        <v>127</v>
      </c>
      <c r="D653" s="99" t="s">
        <v>120</v>
      </c>
      <c r="E653" s="100" t="s">
        <v>360</v>
      </c>
      <c r="F653" s="168" t="s">
        <v>361</v>
      </c>
      <c r="G653" s="169"/>
      <c r="H653" s="169"/>
      <c r="I653" s="169"/>
      <c r="J653" s="102" t="s">
        <v>286</v>
      </c>
      <c r="K653" s="103">
        <v>2</v>
      </c>
      <c r="L653" s="172"/>
      <c r="M653" s="169"/>
      <c r="N653" s="173">
        <f>ROUND($L$653*$K$653,2)</f>
        <v>0</v>
      </c>
      <c r="O653" s="169"/>
      <c r="P653" s="169"/>
      <c r="Q653" s="169"/>
      <c r="R653" s="101"/>
      <c r="S653" s="21"/>
      <c r="T653" s="104"/>
      <c r="U653" s="105" t="s">
        <v>35</v>
      </c>
      <c r="X653" s="106">
        <v>0</v>
      </c>
      <c r="Y653" s="106">
        <f>$X$653*$K$653</f>
        <v>0</v>
      </c>
      <c r="Z653" s="106">
        <v>0</v>
      </c>
      <c r="AA653" s="107">
        <f>$Z$653*$K$653</f>
        <v>0</v>
      </c>
      <c r="AR653" s="68" t="s">
        <v>124</v>
      </c>
      <c r="AT653" s="68" t="s">
        <v>120</v>
      </c>
      <c r="AU653" s="68" t="s">
        <v>73</v>
      </c>
      <c r="AY653" s="7" t="s">
        <v>119</v>
      </c>
      <c r="BE653" s="108">
        <f>IF($U$653="základní",$N$653,0)</f>
        <v>0</v>
      </c>
      <c r="BF653" s="108">
        <f>IF($U$653="snížená",$N$653,0)</f>
        <v>0</v>
      </c>
      <c r="BG653" s="108">
        <f>IF($U$653="zákl. přenesená",$N$653,0)</f>
        <v>0</v>
      </c>
      <c r="BH653" s="108">
        <f>IF($U$653="sníž. přenesená",$N$653,0)</f>
        <v>0</v>
      </c>
      <c r="BI653" s="108">
        <f>IF($U$653="nulová",$N$653,0)</f>
        <v>0</v>
      </c>
      <c r="BJ653" s="68" t="s">
        <v>18</v>
      </c>
      <c r="BK653" s="108">
        <f>ROUND($L$653*$K$653,2)</f>
        <v>0</v>
      </c>
      <c r="BL653" s="68" t="s">
        <v>124</v>
      </c>
      <c r="BM653" s="68" t="s">
        <v>572</v>
      </c>
    </row>
    <row r="654" spans="2:47" s="7" customFormat="1" ht="16.5" customHeight="1">
      <c r="B654" s="21"/>
      <c r="F654" s="166" t="s">
        <v>774</v>
      </c>
      <c r="G654" s="150"/>
      <c r="H654" s="150"/>
      <c r="I654" s="150"/>
      <c r="J654" s="150"/>
      <c r="K654" s="150"/>
      <c r="L654" s="150"/>
      <c r="M654" s="150"/>
      <c r="N654" s="150"/>
      <c r="O654" s="150"/>
      <c r="P654" s="150"/>
      <c r="Q654" s="150"/>
      <c r="R654" s="150"/>
      <c r="S654" s="21"/>
      <c r="T654" s="45"/>
      <c r="AA654" s="46"/>
      <c r="AT654" s="7" t="s">
        <v>126</v>
      </c>
      <c r="AU654" s="7" t="s">
        <v>73</v>
      </c>
    </row>
    <row r="655" spans="2:27" s="7" customFormat="1" ht="16.5" customHeight="1">
      <c r="B655" s="21"/>
      <c r="F655" s="126"/>
      <c r="S655" s="21"/>
      <c r="T655" s="45"/>
      <c r="AA655" s="46"/>
    </row>
    <row r="656" spans="2:65" s="7" customFormat="1" ht="15.75" customHeight="1">
      <c r="B656" s="21"/>
      <c r="C656" s="99">
        <v>128</v>
      </c>
      <c r="D656" s="99" t="s">
        <v>120</v>
      </c>
      <c r="E656" s="100" t="s">
        <v>363</v>
      </c>
      <c r="F656" s="168" t="s">
        <v>364</v>
      </c>
      <c r="G656" s="169"/>
      <c r="H656" s="169"/>
      <c r="I656" s="169"/>
      <c r="J656" s="102" t="s">
        <v>286</v>
      </c>
      <c r="K656" s="103">
        <v>2</v>
      </c>
      <c r="L656" s="172"/>
      <c r="M656" s="169"/>
      <c r="N656" s="173">
        <f>ROUND($L$656*$K$656,2)</f>
        <v>0</v>
      </c>
      <c r="O656" s="169"/>
      <c r="P656" s="169"/>
      <c r="Q656" s="169"/>
      <c r="R656" s="101"/>
      <c r="S656" s="21"/>
      <c r="T656" s="104"/>
      <c r="U656" s="105" t="s">
        <v>35</v>
      </c>
      <c r="X656" s="106">
        <v>0</v>
      </c>
      <c r="Y656" s="106">
        <f>$X$656*$K$656</f>
        <v>0</v>
      </c>
      <c r="Z656" s="106">
        <v>0</v>
      </c>
      <c r="AA656" s="107">
        <f>$Z$656*$K$656</f>
        <v>0</v>
      </c>
      <c r="AR656" s="68" t="s">
        <v>124</v>
      </c>
      <c r="AT656" s="68" t="s">
        <v>120</v>
      </c>
      <c r="AU656" s="68" t="s">
        <v>73</v>
      </c>
      <c r="AY656" s="7" t="s">
        <v>119</v>
      </c>
      <c r="BE656" s="108">
        <f>IF($U$656="základní",$N$656,0)</f>
        <v>0</v>
      </c>
      <c r="BF656" s="108">
        <f>IF($U$656="snížená",$N$656,0)</f>
        <v>0</v>
      </c>
      <c r="BG656" s="108">
        <f>IF($U$656="zákl. přenesená",$N$656,0)</f>
        <v>0</v>
      </c>
      <c r="BH656" s="108">
        <f>IF($U$656="sníž. přenesená",$N$656,0)</f>
        <v>0</v>
      </c>
      <c r="BI656" s="108">
        <f>IF($U$656="nulová",$N$656,0)</f>
        <v>0</v>
      </c>
      <c r="BJ656" s="68" t="s">
        <v>18</v>
      </c>
      <c r="BK656" s="108">
        <f>ROUND($L$656*$K$656,2)</f>
        <v>0</v>
      </c>
      <c r="BL656" s="68" t="s">
        <v>124</v>
      </c>
      <c r="BM656" s="68" t="s">
        <v>573</v>
      </c>
    </row>
    <row r="657" spans="2:47" s="7" customFormat="1" ht="16.5" customHeight="1">
      <c r="B657" s="21"/>
      <c r="F657" s="166" t="s">
        <v>364</v>
      </c>
      <c r="G657" s="150"/>
      <c r="H657" s="150"/>
      <c r="I657" s="150"/>
      <c r="J657" s="150"/>
      <c r="K657" s="150"/>
      <c r="L657" s="150"/>
      <c r="M657" s="150"/>
      <c r="N657" s="150"/>
      <c r="O657" s="150"/>
      <c r="P657" s="150"/>
      <c r="Q657" s="150"/>
      <c r="R657" s="150"/>
      <c r="S657" s="21"/>
      <c r="T657" s="45"/>
      <c r="AA657" s="46"/>
      <c r="AT657" s="7" t="s">
        <v>126</v>
      </c>
      <c r="AU657" s="7" t="s">
        <v>73</v>
      </c>
    </row>
    <row r="658" spans="2:27" s="7" customFormat="1" ht="16.5" customHeight="1">
      <c r="B658" s="21"/>
      <c r="F658" s="166" t="s">
        <v>774</v>
      </c>
      <c r="G658" s="150"/>
      <c r="H658" s="150"/>
      <c r="I658" s="150"/>
      <c r="J658" s="150"/>
      <c r="K658" s="150"/>
      <c r="L658" s="150"/>
      <c r="M658" s="150"/>
      <c r="N658" s="150"/>
      <c r="O658" s="150"/>
      <c r="P658" s="150"/>
      <c r="Q658" s="150"/>
      <c r="R658" s="150"/>
      <c r="S658" s="21"/>
      <c r="T658" s="45"/>
      <c r="AA658" s="46"/>
    </row>
    <row r="659" spans="2:65" s="7" customFormat="1" ht="15.75" customHeight="1">
      <c r="B659" s="21"/>
      <c r="C659" s="99">
        <v>129</v>
      </c>
      <c r="D659" s="99" t="s">
        <v>120</v>
      </c>
      <c r="E659" s="100" t="s">
        <v>575</v>
      </c>
      <c r="F659" s="168" t="s">
        <v>576</v>
      </c>
      <c r="G659" s="169"/>
      <c r="H659" s="169"/>
      <c r="I659" s="169"/>
      <c r="J659" s="102" t="s">
        <v>286</v>
      </c>
      <c r="K659" s="103">
        <v>2</v>
      </c>
      <c r="L659" s="172"/>
      <c r="M659" s="169"/>
      <c r="N659" s="173">
        <f>ROUND($L$659*$K$659,2)</f>
        <v>0</v>
      </c>
      <c r="O659" s="169"/>
      <c r="P659" s="169"/>
      <c r="Q659" s="169"/>
      <c r="R659" s="101"/>
      <c r="S659" s="21"/>
      <c r="T659" s="104"/>
      <c r="U659" s="105" t="s">
        <v>35</v>
      </c>
      <c r="X659" s="106">
        <v>0</v>
      </c>
      <c r="Y659" s="106">
        <f>$X$659*$K$659</f>
        <v>0</v>
      </c>
      <c r="Z659" s="106">
        <v>0</v>
      </c>
      <c r="AA659" s="107">
        <f>$Z$659*$K$659</f>
        <v>0</v>
      </c>
      <c r="AR659" s="68" t="s">
        <v>124</v>
      </c>
      <c r="AT659" s="68" t="s">
        <v>120</v>
      </c>
      <c r="AU659" s="68" t="s">
        <v>73</v>
      </c>
      <c r="AY659" s="7" t="s">
        <v>119</v>
      </c>
      <c r="BE659" s="108">
        <f>IF($U$659="základní",$N$659,0)</f>
        <v>0</v>
      </c>
      <c r="BF659" s="108">
        <f>IF($U$659="snížená",$N$659,0)</f>
        <v>0</v>
      </c>
      <c r="BG659" s="108">
        <f>IF($U$659="zákl. přenesená",$N$659,0)</f>
        <v>0</v>
      </c>
      <c r="BH659" s="108">
        <f>IF($U$659="sníž. přenesená",$N$659,0)</f>
        <v>0</v>
      </c>
      <c r="BI659" s="108">
        <f>IF($U$659="nulová",$N$659,0)</f>
        <v>0</v>
      </c>
      <c r="BJ659" s="68" t="s">
        <v>18</v>
      </c>
      <c r="BK659" s="108">
        <f>ROUND($L$659*$K$659,2)</f>
        <v>0</v>
      </c>
      <c r="BL659" s="68" t="s">
        <v>124</v>
      </c>
      <c r="BM659" s="68" t="s">
        <v>574</v>
      </c>
    </row>
    <row r="660" spans="2:47" s="7" customFormat="1" ht="16.5" customHeight="1">
      <c r="B660" s="21"/>
      <c r="F660" s="166" t="s">
        <v>576</v>
      </c>
      <c r="G660" s="150"/>
      <c r="H660" s="150"/>
      <c r="I660" s="150"/>
      <c r="J660" s="150"/>
      <c r="K660" s="150"/>
      <c r="L660" s="150"/>
      <c r="M660" s="150"/>
      <c r="N660" s="150"/>
      <c r="O660" s="150"/>
      <c r="P660" s="150"/>
      <c r="Q660" s="150"/>
      <c r="R660" s="150"/>
      <c r="S660" s="21"/>
      <c r="T660" s="45"/>
      <c r="AA660" s="46"/>
      <c r="AT660" s="7" t="s">
        <v>126</v>
      </c>
      <c r="AU660" s="7" t="s">
        <v>73</v>
      </c>
    </row>
    <row r="661" spans="2:27" s="7" customFormat="1" ht="16.5" customHeight="1">
      <c r="B661" s="21"/>
      <c r="F661" s="166" t="s">
        <v>774</v>
      </c>
      <c r="G661" s="150"/>
      <c r="H661" s="150"/>
      <c r="I661" s="150"/>
      <c r="J661" s="150"/>
      <c r="K661" s="150"/>
      <c r="L661" s="150"/>
      <c r="M661" s="150"/>
      <c r="N661" s="150"/>
      <c r="O661" s="150"/>
      <c r="P661" s="150"/>
      <c r="Q661" s="150"/>
      <c r="R661" s="150"/>
      <c r="S661" s="21"/>
      <c r="T661" s="45"/>
      <c r="AA661" s="46"/>
    </row>
    <row r="662" spans="2:65" s="7" customFormat="1" ht="15.75" customHeight="1">
      <c r="B662" s="21"/>
      <c r="C662" s="99">
        <v>130</v>
      </c>
      <c r="D662" s="99" t="s">
        <v>120</v>
      </c>
      <c r="E662" s="100" t="s">
        <v>578</v>
      </c>
      <c r="F662" s="168" t="s">
        <v>579</v>
      </c>
      <c r="G662" s="169"/>
      <c r="H662" s="169"/>
      <c r="I662" s="169"/>
      <c r="J662" s="102" t="s">
        <v>286</v>
      </c>
      <c r="K662" s="103">
        <v>1</v>
      </c>
      <c r="L662" s="172"/>
      <c r="M662" s="169"/>
      <c r="N662" s="173">
        <f>ROUND($L$662*$K$662,2)</f>
        <v>0</v>
      </c>
      <c r="O662" s="169"/>
      <c r="P662" s="169"/>
      <c r="Q662" s="169"/>
      <c r="R662" s="101"/>
      <c r="S662" s="21"/>
      <c r="T662" s="104"/>
      <c r="U662" s="105" t="s">
        <v>35</v>
      </c>
      <c r="X662" s="106">
        <v>0</v>
      </c>
      <c r="Y662" s="106">
        <f>$X$662*$K$662</f>
        <v>0</v>
      </c>
      <c r="Z662" s="106">
        <v>0</v>
      </c>
      <c r="AA662" s="107">
        <f>$Z$662*$K$662</f>
        <v>0</v>
      </c>
      <c r="AR662" s="68" t="s">
        <v>124</v>
      </c>
      <c r="AT662" s="68" t="s">
        <v>120</v>
      </c>
      <c r="AU662" s="68" t="s">
        <v>73</v>
      </c>
      <c r="AY662" s="7" t="s">
        <v>119</v>
      </c>
      <c r="BE662" s="108">
        <f>IF($U$662="základní",$N$662,0)</f>
        <v>0</v>
      </c>
      <c r="BF662" s="108">
        <f>IF($U$662="snížená",$N$662,0)</f>
        <v>0</v>
      </c>
      <c r="BG662" s="108">
        <f>IF($U$662="zákl. přenesená",$N$662,0)</f>
        <v>0</v>
      </c>
      <c r="BH662" s="108">
        <f>IF($U$662="sníž. přenesená",$N$662,0)</f>
        <v>0</v>
      </c>
      <c r="BI662" s="108">
        <f>IF($U$662="nulová",$N$662,0)</f>
        <v>0</v>
      </c>
      <c r="BJ662" s="68" t="s">
        <v>18</v>
      </c>
      <c r="BK662" s="108">
        <f>ROUND($L$662*$K$662,2)</f>
        <v>0</v>
      </c>
      <c r="BL662" s="68" t="s">
        <v>124</v>
      </c>
      <c r="BM662" s="68" t="s">
        <v>577</v>
      </c>
    </row>
    <row r="663" spans="2:47" s="7" customFormat="1" ht="16.5" customHeight="1">
      <c r="B663" s="21"/>
      <c r="F663" s="166" t="s">
        <v>579</v>
      </c>
      <c r="G663" s="150"/>
      <c r="H663" s="150"/>
      <c r="I663" s="150"/>
      <c r="J663" s="150"/>
      <c r="K663" s="150"/>
      <c r="L663" s="150"/>
      <c r="M663" s="150"/>
      <c r="N663" s="150"/>
      <c r="O663" s="150"/>
      <c r="P663" s="150"/>
      <c r="Q663" s="150"/>
      <c r="R663" s="150"/>
      <c r="S663" s="21"/>
      <c r="T663" s="45"/>
      <c r="AA663" s="46"/>
      <c r="AT663" s="7" t="s">
        <v>126</v>
      </c>
      <c r="AU663" s="7" t="s">
        <v>73</v>
      </c>
    </row>
    <row r="664" spans="2:27" s="7" customFormat="1" ht="16.5" customHeight="1">
      <c r="B664" s="21"/>
      <c r="F664" s="166" t="s">
        <v>774</v>
      </c>
      <c r="G664" s="150"/>
      <c r="H664" s="150"/>
      <c r="I664" s="150"/>
      <c r="J664" s="150"/>
      <c r="K664" s="150"/>
      <c r="L664" s="150"/>
      <c r="M664" s="150"/>
      <c r="N664" s="150"/>
      <c r="O664" s="150"/>
      <c r="P664" s="150"/>
      <c r="Q664" s="150"/>
      <c r="R664" s="150"/>
      <c r="S664" s="21"/>
      <c r="T664" s="45"/>
      <c r="AA664" s="46"/>
    </row>
    <row r="665" spans="2:65" s="7" customFormat="1" ht="15.75" customHeight="1">
      <c r="B665" s="21"/>
      <c r="C665" s="99">
        <v>131</v>
      </c>
      <c r="D665" s="99" t="s">
        <v>120</v>
      </c>
      <c r="E665" s="100" t="s">
        <v>581</v>
      </c>
      <c r="F665" s="168" t="s">
        <v>582</v>
      </c>
      <c r="G665" s="169"/>
      <c r="H665" s="169"/>
      <c r="I665" s="169"/>
      <c r="J665" s="102" t="s">
        <v>286</v>
      </c>
      <c r="K665" s="103">
        <v>1</v>
      </c>
      <c r="L665" s="172"/>
      <c r="M665" s="169"/>
      <c r="N665" s="173">
        <f>ROUND($L$665*$K$665,2)</f>
        <v>0</v>
      </c>
      <c r="O665" s="169"/>
      <c r="P665" s="169"/>
      <c r="Q665" s="169"/>
      <c r="R665" s="101"/>
      <c r="S665" s="21"/>
      <c r="T665" s="104"/>
      <c r="U665" s="105" t="s">
        <v>35</v>
      </c>
      <c r="X665" s="106">
        <v>0</v>
      </c>
      <c r="Y665" s="106">
        <f>$X$665*$K$665</f>
        <v>0</v>
      </c>
      <c r="Z665" s="106">
        <v>0</v>
      </c>
      <c r="AA665" s="107">
        <f>$Z$665*$K$665</f>
        <v>0</v>
      </c>
      <c r="AR665" s="68" t="s">
        <v>124</v>
      </c>
      <c r="AT665" s="68" t="s">
        <v>120</v>
      </c>
      <c r="AU665" s="68" t="s">
        <v>73</v>
      </c>
      <c r="AY665" s="7" t="s">
        <v>119</v>
      </c>
      <c r="BE665" s="108">
        <f>IF($U$665="základní",$N$665,0)</f>
        <v>0</v>
      </c>
      <c r="BF665" s="108">
        <f>IF($U$665="snížená",$N$665,0)</f>
        <v>0</v>
      </c>
      <c r="BG665" s="108">
        <f>IF($U$665="zákl. přenesená",$N$665,0)</f>
        <v>0</v>
      </c>
      <c r="BH665" s="108">
        <f>IF($U$665="sníž. přenesená",$N$665,0)</f>
        <v>0</v>
      </c>
      <c r="BI665" s="108">
        <f>IF($U$665="nulová",$N$665,0)</f>
        <v>0</v>
      </c>
      <c r="BJ665" s="68" t="s">
        <v>18</v>
      </c>
      <c r="BK665" s="108">
        <f>ROUND($L$665*$K$665,2)</f>
        <v>0</v>
      </c>
      <c r="BL665" s="68" t="s">
        <v>124</v>
      </c>
      <c r="BM665" s="68" t="s">
        <v>580</v>
      </c>
    </row>
    <row r="666" spans="2:47" s="7" customFormat="1" ht="16.5" customHeight="1">
      <c r="B666" s="21"/>
      <c r="F666" s="166" t="s">
        <v>582</v>
      </c>
      <c r="G666" s="150"/>
      <c r="H666" s="150"/>
      <c r="I666" s="150"/>
      <c r="J666" s="150"/>
      <c r="K666" s="150"/>
      <c r="L666" s="150"/>
      <c r="M666" s="150"/>
      <c r="N666" s="150"/>
      <c r="O666" s="150"/>
      <c r="P666" s="150"/>
      <c r="Q666" s="150"/>
      <c r="R666" s="150"/>
      <c r="S666" s="21"/>
      <c r="T666" s="45"/>
      <c r="AA666" s="46"/>
      <c r="AT666" s="7" t="s">
        <v>126</v>
      </c>
      <c r="AU666" s="7" t="s">
        <v>73</v>
      </c>
    </row>
    <row r="667" spans="2:27" s="7" customFormat="1" ht="16.5" customHeight="1">
      <c r="B667" s="21"/>
      <c r="F667" s="166" t="s">
        <v>774</v>
      </c>
      <c r="G667" s="150"/>
      <c r="H667" s="150"/>
      <c r="I667" s="150"/>
      <c r="J667" s="150"/>
      <c r="K667" s="150"/>
      <c r="L667" s="150"/>
      <c r="M667" s="150"/>
      <c r="N667" s="150"/>
      <c r="O667" s="150"/>
      <c r="P667" s="150"/>
      <c r="Q667" s="150"/>
      <c r="R667" s="150"/>
      <c r="S667" s="21"/>
      <c r="T667" s="45"/>
      <c r="AA667" s="46"/>
    </row>
    <row r="668" spans="2:65" s="7" customFormat="1" ht="27" customHeight="1">
      <c r="B668" s="21"/>
      <c r="C668" s="99">
        <v>132</v>
      </c>
      <c r="D668" s="99" t="s">
        <v>120</v>
      </c>
      <c r="E668" s="100" t="s">
        <v>355</v>
      </c>
      <c r="F668" s="168" t="s">
        <v>356</v>
      </c>
      <c r="G668" s="169"/>
      <c r="H668" s="169"/>
      <c r="I668" s="169"/>
      <c r="J668" s="102" t="s">
        <v>286</v>
      </c>
      <c r="K668" s="103">
        <v>7</v>
      </c>
      <c r="L668" s="172"/>
      <c r="M668" s="169"/>
      <c r="N668" s="173">
        <f>ROUND($L$668*$K$668,2)</f>
        <v>0</v>
      </c>
      <c r="O668" s="169"/>
      <c r="P668" s="169"/>
      <c r="Q668" s="169"/>
      <c r="R668" s="101"/>
      <c r="S668" s="21"/>
      <c r="T668" s="104"/>
      <c r="U668" s="105" t="s">
        <v>35</v>
      </c>
      <c r="X668" s="106">
        <v>0</v>
      </c>
      <c r="Y668" s="106">
        <f>$X$668*$K$668</f>
        <v>0</v>
      </c>
      <c r="Z668" s="106">
        <v>0</v>
      </c>
      <c r="AA668" s="107">
        <f>$Z$668*$K$668</f>
        <v>0</v>
      </c>
      <c r="AR668" s="68" t="s">
        <v>124</v>
      </c>
      <c r="AT668" s="68" t="s">
        <v>120</v>
      </c>
      <c r="AU668" s="68" t="s">
        <v>73</v>
      </c>
      <c r="AY668" s="7" t="s">
        <v>119</v>
      </c>
      <c r="BE668" s="108">
        <f>IF($U$668="základní",$N$668,0)</f>
        <v>0</v>
      </c>
      <c r="BF668" s="108">
        <f>IF($U$668="snížená",$N$668,0)</f>
        <v>0</v>
      </c>
      <c r="BG668" s="108">
        <f>IF($U$668="zákl. přenesená",$N$668,0)</f>
        <v>0</v>
      </c>
      <c r="BH668" s="108">
        <f>IF($U$668="sníž. přenesená",$N$668,0)</f>
        <v>0</v>
      </c>
      <c r="BI668" s="108">
        <f>IF($U$668="nulová",$N$668,0)</f>
        <v>0</v>
      </c>
      <c r="BJ668" s="68" t="s">
        <v>18</v>
      </c>
      <c r="BK668" s="108">
        <f>ROUND($L$668*$K$668,2)</f>
        <v>0</v>
      </c>
      <c r="BL668" s="68" t="s">
        <v>124</v>
      </c>
      <c r="BM668" s="68" t="s">
        <v>583</v>
      </c>
    </row>
    <row r="669" spans="2:47" s="7" customFormat="1" ht="16.5" customHeight="1">
      <c r="B669" s="21"/>
      <c r="F669" s="166" t="s">
        <v>357</v>
      </c>
      <c r="G669" s="150"/>
      <c r="H669" s="150"/>
      <c r="I669" s="150"/>
      <c r="J669" s="150"/>
      <c r="K669" s="150"/>
      <c r="L669" s="150"/>
      <c r="M669" s="150"/>
      <c r="N669" s="150"/>
      <c r="O669" s="150"/>
      <c r="P669" s="150"/>
      <c r="Q669" s="150"/>
      <c r="R669" s="150"/>
      <c r="S669" s="21"/>
      <c r="T669" s="45"/>
      <c r="AA669" s="46"/>
      <c r="AT669" s="7" t="s">
        <v>126</v>
      </c>
      <c r="AU669" s="7" t="s">
        <v>73</v>
      </c>
    </row>
    <row r="670" spans="2:47" s="7" customFormat="1" ht="121.5" customHeight="1">
      <c r="B670" s="21"/>
      <c r="F670" s="167" t="s">
        <v>358</v>
      </c>
      <c r="G670" s="150"/>
      <c r="H670" s="150"/>
      <c r="I670" s="150"/>
      <c r="J670" s="150"/>
      <c r="K670" s="150"/>
      <c r="L670" s="150"/>
      <c r="M670" s="150"/>
      <c r="N670" s="150"/>
      <c r="O670" s="150"/>
      <c r="P670" s="150"/>
      <c r="Q670" s="150"/>
      <c r="R670" s="150"/>
      <c r="S670" s="21"/>
      <c r="T670" s="45"/>
      <c r="AA670" s="46"/>
      <c r="AT670" s="7" t="s">
        <v>128</v>
      </c>
      <c r="AU670" s="7" t="s">
        <v>73</v>
      </c>
    </row>
    <row r="671" spans="2:65" s="7" customFormat="1" ht="15.75" customHeight="1">
      <c r="B671" s="21"/>
      <c r="C671" s="99">
        <v>133</v>
      </c>
      <c r="D671" s="99" t="s">
        <v>120</v>
      </c>
      <c r="E671" s="100" t="s">
        <v>374</v>
      </c>
      <c r="F671" s="168" t="s">
        <v>375</v>
      </c>
      <c r="G671" s="169"/>
      <c r="H671" s="169"/>
      <c r="I671" s="169"/>
      <c r="J671" s="102" t="s">
        <v>286</v>
      </c>
      <c r="K671" s="103">
        <v>7</v>
      </c>
      <c r="L671" s="172"/>
      <c r="M671" s="169"/>
      <c r="N671" s="173">
        <f>ROUND($L$671*$K$671,2)</f>
        <v>0</v>
      </c>
      <c r="O671" s="169"/>
      <c r="P671" s="169"/>
      <c r="Q671" s="169"/>
      <c r="R671" s="101"/>
      <c r="S671" s="21"/>
      <c r="T671" s="104"/>
      <c r="U671" s="105" t="s">
        <v>35</v>
      </c>
      <c r="X671" s="106">
        <v>0</v>
      </c>
      <c r="Y671" s="106">
        <f>$X$671*$K$671</f>
        <v>0</v>
      </c>
      <c r="Z671" s="106">
        <v>0</v>
      </c>
      <c r="AA671" s="107">
        <f>$Z$671*$K$671</f>
        <v>0</v>
      </c>
      <c r="AR671" s="68" t="s">
        <v>124</v>
      </c>
      <c r="AT671" s="68" t="s">
        <v>120</v>
      </c>
      <c r="AU671" s="68" t="s">
        <v>73</v>
      </c>
      <c r="AY671" s="7" t="s">
        <v>119</v>
      </c>
      <c r="BE671" s="108">
        <f>IF($U$671="základní",$N$671,0)</f>
        <v>0</v>
      </c>
      <c r="BF671" s="108">
        <f>IF($U$671="snížená",$N$671,0)</f>
        <v>0</v>
      </c>
      <c r="BG671" s="108">
        <f>IF($U$671="zákl. přenesená",$N$671,0)</f>
        <v>0</v>
      </c>
      <c r="BH671" s="108">
        <f>IF($U$671="sníž. přenesená",$N$671,0)</f>
        <v>0</v>
      </c>
      <c r="BI671" s="108">
        <f>IF($U$671="nulová",$N$671,0)</f>
        <v>0</v>
      </c>
      <c r="BJ671" s="68" t="s">
        <v>18</v>
      </c>
      <c r="BK671" s="108">
        <f>ROUND($L$671*$K$671,2)</f>
        <v>0</v>
      </c>
      <c r="BL671" s="68" t="s">
        <v>124</v>
      </c>
      <c r="BM671" s="68" t="s">
        <v>584</v>
      </c>
    </row>
    <row r="672" spans="2:47" s="7" customFormat="1" ht="16.5" customHeight="1">
      <c r="B672" s="21"/>
      <c r="F672" s="166" t="s">
        <v>375</v>
      </c>
      <c r="G672" s="150"/>
      <c r="H672" s="150"/>
      <c r="I672" s="150"/>
      <c r="J672" s="150"/>
      <c r="K672" s="150"/>
      <c r="L672" s="150"/>
      <c r="M672" s="150"/>
      <c r="N672" s="150"/>
      <c r="O672" s="150"/>
      <c r="P672" s="150"/>
      <c r="Q672" s="150"/>
      <c r="R672" s="150"/>
      <c r="S672" s="21"/>
      <c r="T672" s="45"/>
      <c r="AA672" s="46"/>
      <c r="AT672" s="7" t="s">
        <v>126</v>
      </c>
      <c r="AU672" s="7" t="s">
        <v>73</v>
      </c>
    </row>
    <row r="673" spans="2:27" s="7" customFormat="1" ht="16.5" customHeight="1">
      <c r="B673" s="21"/>
      <c r="F673" s="166" t="s">
        <v>777</v>
      </c>
      <c r="G673" s="150"/>
      <c r="H673" s="150"/>
      <c r="I673" s="150"/>
      <c r="J673" s="150"/>
      <c r="K673" s="150"/>
      <c r="L673" s="150"/>
      <c r="M673" s="150"/>
      <c r="N673" s="150"/>
      <c r="O673" s="150"/>
      <c r="P673" s="150"/>
      <c r="Q673" s="150"/>
      <c r="R673" s="150"/>
      <c r="S673" s="21"/>
      <c r="T673" s="45"/>
      <c r="AA673" s="46"/>
    </row>
    <row r="674" spans="2:65" s="7" customFormat="1" ht="15.75" customHeight="1">
      <c r="B674" s="21"/>
      <c r="C674" s="99">
        <v>134</v>
      </c>
      <c r="D674" s="99" t="s">
        <v>120</v>
      </c>
      <c r="E674" s="100" t="s">
        <v>396</v>
      </c>
      <c r="F674" s="168" t="s">
        <v>397</v>
      </c>
      <c r="G674" s="169"/>
      <c r="H674" s="169"/>
      <c r="I674" s="169"/>
      <c r="J674" s="102" t="s">
        <v>286</v>
      </c>
      <c r="K674" s="103">
        <v>3</v>
      </c>
      <c r="L674" s="172"/>
      <c r="M674" s="169"/>
      <c r="N674" s="173">
        <f>ROUND($L$674*$K$674,2)</f>
        <v>0</v>
      </c>
      <c r="O674" s="169"/>
      <c r="P674" s="169"/>
      <c r="Q674" s="169"/>
      <c r="R674" s="101"/>
      <c r="S674" s="21"/>
      <c r="T674" s="104"/>
      <c r="U674" s="105" t="s">
        <v>35</v>
      </c>
      <c r="X674" s="106">
        <v>0</v>
      </c>
      <c r="Y674" s="106">
        <f>$X$674*$K$674</f>
        <v>0</v>
      </c>
      <c r="Z674" s="106">
        <v>0</v>
      </c>
      <c r="AA674" s="107">
        <f>$Z$674*$K$674</f>
        <v>0</v>
      </c>
      <c r="AR674" s="68" t="s">
        <v>124</v>
      </c>
      <c r="AT674" s="68" t="s">
        <v>120</v>
      </c>
      <c r="AU674" s="68" t="s">
        <v>73</v>
      </c>
      <c r="AY674" s="7" t="s">
        <v>119</v>
      </c>
      <c r="BE674" s="108">
        <f>IF($U$674="základní",$N$674,0)</f>
        <v>0</v>
      </c>
      <c r="BF674" s="108">
        <f>IF($U$674="snížená",$N$674,0)</f>
        <v>0</v>
      </c>
      <c r="BG674" s="108">
        <f>IF($U$674="zákl. přenesená",$N$674,0)</f>
        <v>0</v>
      </c>
      <c r="BH674" s="108">
        <f>IF($U$674="sníž. přenesená",$N$674,0)</f>
        <v>0</v>
      </c>
      <c r="BI674" s="108">
        <f>IF($U$674="nulová",$N$674,0)</f>
        <v>0</v>
      </c>
      <c r="BJ674" s="68" t="s">
        <v>18</v>
      </c>
      <c r="BK674" s="108">
        <f>ROUND($L$674*$K$674,2)</f>
        <v>0</v>
      </c>
      <c r="BL674" s="68" t="s">
        <v>124</v>
      </c>
      <c r="BM674" s="68" t="s">
        <v>585</v>
      </c>
    </row>
    <row r="675" spans="2:47" s="7" customFormat="1" ht="16.5" customHeight="1">
      <c r="B675" s="21"/>
      <c r="F675" s="166" t="s">
        <v>397</v>
      </c>
      <c r="G675" s="150"/>
      <c r="H675" s="150"/>
      <c r="I675" s="150"/>
      <c r="J675" s="150"/>
      <c r="K675" s="150"/>
      <c r="L675" s="150"/>
      <c r="M675" s="150"/>
      <c r="N675" s="150"/>
      <c r="O675" s="150"/>
      <c r="P675" s="150"/>
      <c r="Q675" s="150"/>
      <c r="R675" s="150"/>
      <c r="S675" s="21"/>
      <c r="T675" s="45"/>
      <c r="AA675" s="46"/>
      <c r="AT675" s="7" t="s">
        <v>126</v>
      </c>
      <c r="AU675" s="7" t="s">
        <v>73</v>
      </c>
    </row>
    <row r="676" spans="2:27" s="7" customFormat="1" ht="16.5" customHeight="1">
      <c r="B676" s="21"/>
      <c r="F676" s="126" t="s">
        <v>779</v>
      </c>
      <c r="S676" s="21"/>
      <c r="T676" s="45"/>
      <c r="AA676" s="46"/>
    </row>
    <row r="677" spans="2:65" s="7" customFormat="1" ht="15.75" customHeight="1">
      <c r="B677" s="21"/>
      <c r="C677" s="99">
        <v>135</v>
      </c>
      <c r="D677" s="99" t="s">
        <v>120</v>
      </c>
      <c r="E677" s="100" t="s">
        <v>399</v>
      </c>
      <c r="F677" s="168" t="s">
        <v>400</v>
      </c>
      <c r="G677" s="169"/>
      <c r="H677" s="169"/>
      <c r="I677" s="169"/>
      <c r="J677" s="102" t="s">
        <v>286</v>
      </c>
      <c r="K677" s="103">
        <v>3</v>
      </c>
      <c r="L677" s="172"/>
      <c r="M677" s="169"/>
      <c r="N677" s="173">
        <f>ROUND($L$677*$K$677,2)</f>
        <v>0</v>
      </c>
      <c r="O677" s="169"/>
      <c r="P677" s="169"/>
      <c r="Q677" s="169"/>
      <c r="R677" s="101"/>
      <c r="S677" s="21"/>
      <c r="T677" s="104"/>
      <c r="U677" s="105" t="s">
        <v>35</v>
      </c>
      <c r="X677" s="106">
        <v>0</v>
      </c>
      <c r="Y677" s="106">
        <f>$X$677*$K$677</f>
        <v>0</v>
      </c>
      <c r="Z677" s="106">
        <v>0</v>
      </c>
      <c r="AA677" s="107">
        <f>$Z$677*$K$677</f>
        <v>0</v>
      </c>
      <c r="AR677" s="68" t="s">
        <v>124</v>
      </c>
      <c r="AT677" s="68" t="s">
        <v>120</v>
      </c>
      <c r="AU677" s="68" t="s">
        <v>73</v>
      </c>
      <c r="AY677" s="7" t="s">
        <v>119</v>
      </c>
      <c r="BE677" s="108">
        <f>IF($U$677="základní",$N$677,0)</f>
        <v>0</v>
      </c>
      <c r="BF677" s="108">
        <f>IF($U$677="snížená",$N$677,0)</f>
        <v>0</v>
      </c>
      <c r="BG677" s="108">
        <f>IF($U$677="zákl. přenesená",$N$677,0)</f>
        <v>0</v>
      </c>
      <c r="BH677" s="108">
        <f>IF($U$677="sníž. přenesená",$N$677,0)</f>
        <v>0</v>
      </c>
      <c r="BI677" s="108">
        <f>IF($U$677="nulová",$N$677,0)</f>
        <v>0</v>
      </c>
      <c r="BJ677" s="68" t="s">
        <v>18</v>
      </c>
      <c r="BK677" s="108">
        <f>ROUND($L$677*$K$677,2)</f>
        <v>0</v>
      </c>
      <c r="BL677" s="68" t="s">
        <v>124</v>
      </c>
      <c r="BM677" s="68" t="s">
        <v>586</v>
      </c>
    </row>
    <row r="678" spans="2:47" s="7" customFormat="1" ht="16.5" customHeight="1">
      <c r="B678" s="21"/>
      <c r="F678" s="166" t="s">
        <v>400</v>
      </c>
      <c r="G678" s="150"/>
      <c r="H678" s="150"/>
      <c r="I678" s="150"/>
      <c r="J678" s="150"/>
      <c r="K678" s="150"/>
      <c r="L678" s="150"/>
      <c r="M678" s="150"/>
      <c r="N678" s="150"/>
      <c r="O678" s="150"/>
      <c r="P678" s="150"/>
      <c r="Q678" s="150"/>
      <c r="R678" s="150"/>
      <c r="S678" s="21"/>
      <c r="T678" s="45"/>
      <c r="AA678" s="46"/>
      <c r="AT678" s="7" t="s">
        <v>126</v>
      </c>
      <c r="AU678" s="7" t="s">
        <v>73</v>
      </c>
    </row>
    <row r="679" spans="2:27" s="7" customFormat="1" ht="16.5" customHeight="1">
      <c r="B679" s="21"/>
      <c r="F679" s="166" t="s">
        <v>774</v>
      </c>
      <c r="G679" s="150"/>
      <c r="H679" s="150"/>
      <c r="I679" s="150"/>
      <c r="J679" s="150"/>
      <c r="K679" s="150"/>
      <c r="L679" s="150"/>
      <c r="M679" s="150"/>
      <c r="N679" s="150"/>
      <c r="O679" s="150"/>
      <c r="P679" s="150"/>
      <c r="Q679" s="150"/>
      <c r="R679" s="150"/>
      <c r="S679" s="21"/>
      <c r="T679" s="45"/>
      <c r="AA679" s="46"/>
    </row>
    <row r="680" spans="2:63" s="90" customFormat="1" ht="30.75" customHeight="1">
      <c r="B680" s="91"/>
      <c r="D680" s="98" t="s">
        <v>91</v>
      </c>
      <c r="N680" s="170">
        <f>$BK$680</f>
        <v>0</v>
      </c>
      <c r="O680" s="171"/>
      <c r="P680" s="171"/>
      <c r="Q680" s="171"/>
      <c r="S680" s="91"/>
      <c r="T680" s="94"/>
      <c r="W680" s="95">
        <f>SUM($W$681:$W$694)</f>
        <v>0</v>
      </c>
      <c r="Y680" s="95">
        <f>SUM($Y$681:$Y$694)</f>
        <v>0</v>
      </c>
      <c r="AA680" s="96">
        <f>SUM($AA$681:$AA$694)</f>
        <v>0</v>
      </c>
      <c r="AR680" s="93" t="s">
        <v>18</v>
      </c>
      <c r="AT680" s="93" t="s">
        <v>64</v>
      </c>
      <c r="AU680" s="93" t="s">
        <v>18</v>
      </c>
      <c r="AY680" s="93" t="s">
        <v>119</v>
      </c>
      <c r="BK680" s="97">
        <f>SUM($BK$681:$BK$694)</f>
        <v>0</v>
      </c>
    </row>
    <row r="681" spans="2:65" s="7" customFormat="1" ht="27" customHeight="1">
      <c r="B681" s="21"/>
      <c r="C681" s="99">
        <v>136</v>
      </c>
      <c r="D681" s="99" t="s">
        <v>120</v>
      </c>
      <c r="E681" s="100" t="s">
        <v>402</v>
      </c>
      <c r="F681" s="168" t="s">
        <v>403</v>
      </c>
      <c r="G681" s="169"/>
      <c r="H681" s="169"/>
      <c r="I681" s="169"/>
      <c r="J681" s="102" t="s">
        <v>180</v>
      </c>
      <c r="K681" s="103">
        <v>137.76</v>
      </c>
      <c r="L681" s="172"/>
      <c r="M681" s="169"/>
      <c r="N681" s="173">
        <f>ROUND($L$681*$K$681,2)</f>
        <v>0</v>
      </c>
      <c r="O681" s="169"/>
      <c r="P681" s="169"/>
      <c r="Q681" s="169"/>
      <c r="R681" s="101"/>
      <c r="S681" s="21"/>
      <c r="T681" s="104"/>
      <c r="U681" s="105" t="s">
        <v>35</v>
      </c>
      <c r="X681" s="106">
        <v>0</v>
      </c>
      <c r="Y681" s="106">
        <f>$X$681*$K$681</f>
        <v>0</v>
      </c>
      <c r="Z681" s="106">
        <v>0</v>
      </c>
      <c r="AA681" s="107">
        <f>$Z$681*$K$681</f>
        <v>0</v>
      </c>
      <c r="AR681" s="68" t="s">
        <v>124</v>
      </c>
      <c r="AT681" s="68" t="s">
        <v>120</v>
      </c>
      <c r="AU681" s="68" t="s">
        <v>73</v>
      </c>
      <c r="AY681" s="7" t="s">
        <v>119</v>
      </c>
      <c r="BE681" s="108">
        <f>IF($U$681="základní",$N$681,0)</f>
        <v>0</v>
      </c>
      <c r="BF681" s="108">
        <f>IF($U$681="snížená",$N$681,0)</f>
        <v>0</v>
      </c>
      <c r="BG681" s="108">
        <f>IF($U$681="zákl. přenesená",$N$681,0)</f>
        <v>0</v>
      </c>
      <c r="BH681" s="108">
        <f>IF($U$681="sníž. přenesená",$N$681,0)</f>
        <v>0</v>
      </c>
      <c r="BI681" s="108">
        <f>IF($U$681="nulová",$N$681,0)</f>
        <v>0</v>
      </c>
      <c r="BJ681" s="68" t="s">
        <v>18</v>
      </c>
      <c r="BK681" s="108">
        <f>ROUND($L$681*$K$681,2)</f>
        <v>0</v>
      </c>
      <c r="BL681" s="68" t="s">
        <v>124</v>
      </c>
      <c r="BM681" s="68" t="s">
        <v>587</v>
      </c>
    </row>
    <row r="682" spans="2:47" s="7" customFormat="1" ht="16.5" customHeight="1">
      <c r="B682" s="21"/>
      <c r="F682" s="166" t="s">
        <v>404</v>
      </c>
      <c r="G682" s="150"/>
      <c r="H682" s="150"/>
      <c r="I682" s="150"/>
      <c r="J682" s="150"/>
      <c r="K682" s="150"/>
      <c r="L682" s="150"/>
      <c r="M682" s="150"/>
      <c r="N682" s="150"/>
      <c r="O682" s="150"/>
      <c r="P682" s="150"/>
      <c r="Q682" s="150"/>
      <c r="R682" s="150"/>
      <c r="S682" s="21"/>
      <c r="T682" s="45"/>
      <c r="AA682" s="46"/>
      <c r="AT682" s="7" t="s">
        <v>126</v>
      </c>
      <c r="AU682" s="7" t="s">
        <v>73</v>
      </c>
    </row>
    <row r="683" spans="2:47" s="7" customFormat="1" ht="85.5" customHeight="1">
      <c r="B683" s="21"/>
      <c r="F683" s="167" t="s">
        <v>405</v>
      </c>
      <c r="G683" s="150"/>
      <c r="H683" s="150"/>
      <c r="I683" s="150"/>
      <c r="J683" s="150"/>
      <c r="K683" s="150"/>
      <c r="L683" s="150"/>
      <c r="M683" s="150"/>
      <c r="N683" s="150"/>
      <c r="O683" s="150"/>
      <c r="P683" s="150"/>
      <c r="Q683" s="150"/>
      <c r="R683" s="150"/>
      <c r="S683" s="21"/>
      <c r="T683" s="45"/>
      <c r="AA683" s="46"/>
      <c r="AT683" s="7" t="s">
        <v>128</v>
      </c>
      <c r="AU683" s="7" t="s">
        <v>73</v>
      </c>
    </row>
    <row r="684" spans="2:65" s="7" customFormat="1" ht="15.75" customHeight="1">
      <c r="B684" s="21"/>
      <c r="C684" s="99">
        <v>137</v>
      </c>
      <c r="D684" s="99" t="s">
        <v>120</v>
      </c>
      <c r="E684" s="100" t="s">
        <v>407</v>
      </c>
      <c r="F684" s="168" t="s">
        <v>408</v>
      </c>
      <c r="G684" s="169"/>
      <c r="H684" s="169"/>
      <c r="I684" s="169"/>
      <c r="J684" s="102" t="s">
        <v>180</v>
      </c>
      <c r="K684" s="103">
        <v>2617.44</v>
      </c>
      <c r="L684" s="172"/>
      <c r="M684" s="169"/>
      <c r="N684" s="173">
        <f>ROUND($L$684*$K$684,2)</f>
        <v>0</v>
      </c>
      <c r="O684" s="169"/>
      <c r="P684" s="169"/>
      <c r="Q684" s="169"/>
      <c r="R684" s="101"/>
      <c r="S684" s="21"/>
      <c r="T684" s="104"/>
      <c r="U684" s="105" t="s">
        <v>35</v>
      </c>
      <c r="X684" s="106">
        <v>0</v>
      </c>
      <c r="Y684" s="106">
        <f>$X$684*$K$684</f>
        <v>0</v>
      </c>
      <c r="Z684" s="106">
        <v>0</v>
      </c>
      <c r="AA684" s="107">
        <f>$Z$684*$K$684</f>
        <v>0</v>
      </c>
      <c r="AR684" s="68" t="s">
        <v>124</v>
      </c>
      <c r="AT684" s="68" t="s">
        <v>120</v>
      </c>
      <c r="AU684" s="68" t="s">
        <v>73</v>
      </c>
      <c r="AY684" s="7" t="s">
        <v>119</v>
      </c>
      <c r="BE684" s="108">
        <f>IF($U$684="základní",$N$684,0)</f>
        <v>0</v>
      </c>
      <c r="BF684" s="108">
        <f>IF($U$684="snížená",$N$684,0)</f>
        <v>0</v>
      </c>
      <c r="BG684" s="108">
        <f>IF($U$684="zákl. přenesená",$N$684,0)</f>
        <v>0</v>
      </c>
      <c r="BH684" s="108">
        <f>IF($U$684="sníž. přenesená",$N$684,0)</f>
        <v>0</v>
      </c>
      <c r="BI684" s="108">
        <f>IF($U$684="nulová",$N$684,0)</f>
        <v>0</v>
      </c>
      <c r="BJ684" s="68" t="s">
        <v>18</v>
      </c>
      <c r="BK684" s="108">
        <f>ROUND($L$684*$K$684,2)</f>
        <v>0</v>
      </c>
      <c r="BL684" s="68" t="s">
        <v>124</v>
      </c>
      <c r="BM684" s="68" t="s">
        <v>588</v>
      </c>
    </row>
    <row r="685" spans="2:47" s="7" customFormat="1" ht="16.5" customHeight="1">
      <c r="B685" s="21"/>
      <c r="F685" s="166" t="s">
        <v>409</v>
      </c>
      <c r="G685" s="150"/>
      <c r="H685" s="150"/>
      <c r="I685" s="150"/>
      <c r="J685" s="150"/>
      <c r="K685" s="150"/>
      <c r="L685" s="150"/>
      <c r="M685" s="150"/>
      <c r="N685" s="150"/>
      <c r="O685" s="150"/>
      <c r="P685" s="150"/>
      <c r="Q685" s="150"/>
      <c r="R685" s="150"/>
      <c r="S685" s="21"/>
      <c r="T685" s="45"/>
      <c r="AA685" s="46"/>
      <c r="AT685" s="7" t="s">
        <v>126</v>
      </c>
      <c r="AU685" s="7" t="s">
        <v>73</v>
      </c>
    </row>
    <row r="686" spans="2:47" s="7" customFormat="1" ht="85.5" customHeight="1">
      <c r="B686" s="21"/>
      <c r="F686" s="167" t="s">
        <v>405</v>
      </c>
      <c r="G686" s="150"/>
      <c r="H686" s="150"/>
      <c r="I686" s="150"/>
      <c r="J686" s="150"/>
      <c r="K686" s="150"/>
      <c r="L686" s="150"/>
      <c r="M686" s="150"/>
      <c r="N686" s="150"/>
      <c r="O686" s="150"/>
      <c r="P686" s="150"/>
      <c r="Q686" s="150"/>
      <c r="R686" s="150"/>
      <c r="S686" s="21"/>
      <c r="T686" s="45"/>
      <c r="AA686" s="46"/>
      <c r="AT686" s="7" t="s">
        <v>128</v>
      </c>
      <c r="AU686" s="7" t="s">
        <v>73</v>
      </c>
    </row>
    <row r="687" spans="2:51" s="7" customFormat="1" ht="15.75" customHeight="1">
      <c r="B687" s="113"/>
      <c r="E687" s="114"/>
      <c r="F687" s="174" t="s">
        <v>589</v>
      </c>
      <c r="G687" s="175"/>
      <c r="H687" s="175"/>
      <c r="I687" s="175"/>
      <c r="K687" s="115">
        <v>2617.44</v>
      </c>
      <c r="S687" s="113"/>
      <c r="T687" s="116"/>
      <c r="AA687" s="117"/>
      <c r="AT687" s="114" t="s">
        <v>130</v>
      </c>
      <c r="AU687" s="114" t="s">
        <v>73</v>
      </c>
      <c r="AV687" s="114" t="s">
        <v>73</v>
      </c>
      <c r="AW687" s="114" t="s">
        <v>82</v>
      </c>
      <c r="AX687" s="114" t="s">
        <v>65</v>
      </c>
      <c r="AY687" s="114" t="s">
        <v>119</v>
      </c>
    </row>
    <row r="688" spans="2:51" s="7" customFormat="1" ht="15.75" customHeight="1">
      <c r="B688" s="118"/>
      <c r="E688" s="119"/>
      <c r="F688" s="187" t="s">
        <v>132</v>
      </c>
      <c r="G688" s="188"/>
      <c r="H688" s="188"/>
      <c r="I688" s="188"/>
      <c r="K688" s="120">
        <v>2617.44</v>
      </c>
      <c r="S688" s="118"/>
      <c r="T688" s="121"/>
      <c r="AA688" s="122"/>
      <c r="AT688" s="119" t="s">
        <v>130</v>
      </c>
      <c r="AU688" s="119" t="s">
        <v>73</v>
      </c>
      <c r="AV688" s="119" t="s">
        <v>124</v>
      </c>
      <c r="AW688" s="119" t="s">
        <v>82</v>
      </c>
      <c r="AX688" s="119" t="s">
        <v>18</v>
      </c>
      <c r="AY688" s="119" t="s">
        <v>119</v>
      </c>
    </row>
    <row r="689" spans="2:65" s="7" customFormat="1" ht="27" customHeight="1">
      <c r="B689" s="21"/>
      <c r="C689" s="99">
        <v>138</v>
      </c>
      <c r="D689" s="99" t="s">
        <v>120</v>
      </c>
      <c r="E689" s="100" t="s">
        <v>417</v>
      </c>
      <c r="F689" s="168" t="s">
        <v>418</v>
      </c>
      <c r="G689" s="169"/>
      <c r="H689" s="169"/>
      <c r="I689" s="169"/>
      <c r="J689" s="102" t="s">
        <v>180</v>
      </c>
      <c r="K689" s="103">
        <v>137.76</v>
      </c>
      <c r="L689" s="172"/>
      <c r="M689" s="169"/>
      <c r="N689" s="173">
        <f>ROUND($L$689*$K$689,2)</f>
        <v>0</v>
      </c>
      <c r="O689" s="169"/>
      <c r="P689" s="169"/>
      <c r="Q689" s="169"/>
      <c r="R689" s="101"/>
      <c r="S689" s="21"/>
      <c r="T689" s="104"/>
      <c r="U689" s="105" t="s">
        <v>35</v>
      </c>
      <c r="X689" s="106">
        <v>0</v>
      </c>
      <c r="Y689" s="106">
        <f>$X$689*$K$689</f>
        <v>0</v>
      </c>
      <c r="Z689" s="106">
        <v>0</v>
      </c>
      <c r="AA689" s="107">
        <f>$Z$689*$K$689</f>
        <v>0</v>
      </c>
      <c r="AR689" s="68" t="s">
        <v>124</v>
      </c>
      <c r="AT689" s="68" t="s">
        <v>120</v>
      </c>
      <c r="AU689" s="68" t="s">
        <v>73</v>
      </c>
      <c r="AY689" s="7" t="s">
        <v>119</v>
      </c>
      <c r="BE689" s="108">
        <f>IF($U$689="základní",$N$689,0)</f>
        <v>0</v>
      </c>
      <c r="BF689" s="108">
        <f>IF($U$689="snížená",$N$689,0)</f>
        <v>0</v>
      </c>
      <c r="BG689" s="108">
        <f>IF($U$689="zákl. přenesená",$N$689,0)</f>
        <v>0</v>
      </c>
      <c r="BH689" s="108">
        <f>IF($U$689="sníž. přenesená",$N$689,0)</f>
        <v>0</v>
      </c>
      <c r="BI689" s="108">
        <f>IF($U$689="nulová",$N$689,0)</f>
        <v>0</v>
      </c>
      <c r="BJ689" s="68" t="s">
        <v>18</v>
      </c>
      <c r="BK689" s="108">
        <f>ROUND($L$689*$K$689,2)</f>
        <v>0</v>
      </c>
      <c r="BL689" s="68" t="s">
        <v>124</v>
      </c>
      <c r="BM689" s="68" t="s">
        <v>590</v>
      </c>
    </row>
    <row r="690" spans="2:47" s="7" customFormat="1" ht="16.5" customHeight="1">
      <c r="B690" s="21"/>
      <c r="F690" s="166" t="s">
        <v>419</v>
      </c>
      <c r="G690" s="150"/>
      <c r="H690" s="150"/>
      <c r="I690" s="150"/>
      <c r="J690" s="150"/>
      <c r="K690" s="150"/>
      <c r="L690" s="150"/>
      <c r="M690" s="150"/>
      <c r="N690" s="150"/>
      <c r="O690" s="150"/>
      <c r="P690" s="150"/>
      <c r="Q690" s="150"/>
      <c r="R690" s="150"/>
      <c r="S690" s="21"/>
      <c r="T690" s="45"/>
      <c r="AA690" s="46"/>
      <c r="AT690" s="7" t="s">
        <v>126</v>
      </c>
      <c r="AU690" s="7" t="s">
        <v>73</v>
      </c>
    </row>
    <row r="691" spans="2:47" s="7" customFormat="1" ht="85.5" customHeight="1">
      <c r="B691" s="21"/>
      <c r="F691" s="167" t="s">
        <v>415</v>
      </c>
      <c r="G691" s="150"/>
      <c r="H691" s="150"/>
      <c r="I691" s="150"/>
      <c r="J691" s="150"/>
      <c r="K691" s="150"/>
      <c r="L691" s="150"/>
      <c r="M691" s="150"/>
      <c r="N691" s="150"/>
      <c r="O691" s="150"/>
      <c r="P691" s="150"/>
      <c r="Q691" s="150"/>
      <c r="R691" s="150"/>
      <c r="S691" s="21"/>
      <c r="T691" s="45"/>
      <c r="AA691" s="46"/>
      <c r="AT691" s="7" t="s">
        <v>128</v>
      </c>
      <c r="AU691" s="7" t="s">
        <v>73</v>
      </c>
    </row>
    <row r="692" spans="2:65" s="7" customFormat="1" ht="39" customHeight="1">
      <c r="B692" s="21"/>
      <c r="C692" s="99">
        <v>139</v>
      </c>
      <c r="D692" s="99" t="s">
        <v>120</v>
      </c>
      <c r="E692" s="100" t="s">
        <v>592</v>
      </c>
      <c r="F692" s="168" t="s">
        <v>593</v>
      </c>
      <c r="G692" s="169"/>
      <c r="H692" s="169"/>
      <c r="I692" s="169"/>
      <c r="J692" s="102" t="s">
        <v>180</v>
      </c>
      <c r="K692" s="103">
        <v>1278.228</v>
      </c>
      <c r="L692" s="172"/>
      <c r="M692" s="169"/>
      <c r="N692" s="173">
        <f>ROUND($L$692*$K$692,2)</f>
        <v>0</v>
      </c>
      <c r="O692" s="169"/>
      <c r="P692" s="169"/>
      <c r="Q692" s="169"/>
      <c r="R692" s="101"/>
      <c r="S692" s="21"/>
      <c r="T692" s="104"/>
      <c r="U692" s="105" t="s">
        <v>35</v>
      </c>
      <c r="X692" s="106">
        <v>0</v>
      </c>
      <c r="Y692" s="106">
        <f>$X$692*$K$692</f>
        <v>0</v>
      </c>
      <c r="Z692" s="106">
        <v>0</v>
      </c>
      <c r="AA692" s="107">
        <f>$Z$692*$K$692</f>
        <v>0</v>
      </c>
      <c r="AR692" s="68" t="s">
        <v>124</v>
      </c>
      <c r="AT692" s="68" t="s">
        <v>120</v>
      </c>
      <c r="AU692" s="68" t="s">
        <v>73</v>
      </c>
      <c r="AY692" s="7" t="s">
        <v>119</v>
      </c>
      <c r="BE692" s="108">
        <f>IF($U$692="základní",$N$692,0)</f>
        <v>0</v>
      </c>
      <c r="BF692" s="108">
        <f>IF($U$692="snížená",$N$692,0)</f>
        <v>0</v>
      </c>
      <c r="BG692" s="108">
        <f>IF($U$692="zákl. přenesená",$N$692,0)</f>
        <v>0</v>
      </c>
      <c r="BH692" s="108">
        <f>IF($U$692="sníž. přenesená",$N$692,0)</f>
        <v>0</v>
      </c>
      <c r="BI692" s="108">
        <f>IF($U$692="nulová",$N$692,0)</f>
        <v>0</v>
      </c>
      <c r="BJ692" s="68" t="s">
        <v>18</v>
      </c>
      <c r="BK692" s="108">
        <f>ROUND($L$692*$K$692,2)</f>
        <v>0</v>
      </c>
      <c r="BL692" s="68" t="s">
        <v>124</v>
      </c>
      <c r="BM692" s="68" t="s">
        <v>591</v>
      </c>
    </row>
    <row r="693" spans="2:47" s="7" customFormat="1" ht="16.5" customHeight="1">
      <c r="B693" s="21"/>
      <c r="F693" s="166" t="s">
        <v>594</v>
      </c>
      <c r="G693" s="150"/>
      <c r="H693" s="150"/>
      <c r="I693" s="150"/>
      <c r="J693" s="150"/>
      <c r="K693" s="150"/>
      <c r="L693" s="150"/>
      <c r="M693" s="150"/>
      <c r="N693" s="150"/>
      <c r="O693" s="150"/>
      <c r="P693" s="150"/>
      <c r="Q693" s="150"/>
      <c r="R693" s="150"/>
      <c r="S693" s="21"/>
      <c r="T693" s="45"/>
      <c r="AA693" s="46"/>
      <c r="AT693" s="7" t="s">
        <v>126</v>
      </c>
      <c r="AU693" s="7" t="s">
        <v>73</v>
      </c>
    </row>
    <row r="694" spans="2:47" s="7" customFormat="1" ht="38.25" customHeight="1">
      <c r="B694" s="21"/>
      <c r="F694" s="167" t="s">
        <v>595</v>
      </c>
      <c r="G694" s="150"/>
      <c r="H694" s="150"/>
      <c r="I694" s="150"/>
      <c r="J694" s="150"/>
      <c r="K694" s="150"/>
      <c r="L694" s="150"/>
      <c r="M694" s="150"/>
      <c r="N694" s="150"/>
      <c r="O694" s="150"/>
      <c r="P694" s="150"/>
      <c r="Q694" s="150"/>
      <c r="R694" s="150"/>
      <c r="S694" s="21"/>
      <c r="T694" s="45"/>
      <c r="AA694" s="46"/>
      <c r="AT694" s="7" t="s">
        <v>128</v>
      </c>
      <c r="AU694" s="7" t="s">
        <v>73</v>
      </c>
    </row>
    <row r="695" spans="2:63" s="90" customFormat="1" ht="30.75" customHeight="1">
      <c r="B695" s="91"/>
      <c r="D695" s="98" t="s">
        <v>92</v>
      </c>
      <c r="N695" s="170">
        <f>$BK$695</f>
        <v>0</v>
      </c>
      <c r="O695" s="171"/>
      <c r="P695" s="171"/>
      <c r="Q695" s="171"/>
      <c r="S695" s="91"/>
      <c r="T695" s="94"/>
      <c r="W695" s="95">
        <f>SUM($W$696:$W$703)</f>
        <v>0</v>
      </c>
      <c r="Y695" s="95">
        <f>SUM($Y$696:$Y$703)</f>
        <v>0</v>
      </c>
      <c r="AA695" s="96">
        <f>SUM($AA$696:$AA$703)</f>
        <v>0</v>
      </c>
      <c r="AR695" s="93" t="s">
        <v>18</v>
      </c>
      <c r="AT695" s="93" t="s">
        <v>64</v>
      </c>
      <c r="AU695" s="93" t="s">
        <v>18</v>
      </c>
      <c r="AY695" s="93" t="s">
        <v>119</v>
      </c>
      <c r="BK695" s="97">
        <f>SUM($BK$696:$BK$703)</f>
        <v>0</v>
      </c>
    </row>
    <row r="696" spans="2:65" s="7" customFormat="1" ht="15.75" customHeight="1">
      <c r="B696" s="21"/>
      <c r="C696" s="99">
        <v>140</v>
      </c>
      <c r="D696" s="99" t="s">
        <v>120</v>
      </c>
      <c r="E696" s="100" t="s">
        <v>425</v>
      </c>
      <c r="F696" s="186" t="s">
        <v>426</v>
      </c>
      <c r="G696" s="185"/>
      <c r="H696" s="185"/>
      <c r="I696" s="185"/>
      <c r="J696" s="127" t="s">
        <v>427</v>
      </c>
      <c r="K696" s="128">
        <v>4</v>
      </c>
      <c r="L696" s="184"/>
      <c r="M696" s="185"/>
      <c r="N696" s="184">
        <f>ROUND($L$696*$K$696,2)</f>
        <v>0</v>
      </c>
      <c r="O696" s="185"/>
      <c r="P696" s="185"/>
      <c r="Q696" s="185"/>
      <c r="R696" s="132" t="s">
        <v>787</v>
      </c>
      <c r="S696" s="21"/>
      <c r="T696" s="104"/>
      <c r="U696" s="105" t="s">
        <v>35</v>
      </c>
      <c r="X696" s="106">
        <v>0</v>
      </c>
      <c r="Y696" s="106">
        <f>$X$696*$K$696</f>
        <v>0</v>
      </c>
      <c r="Z696" s="106">
        <v>0</v>
      </c>
      <c r="AA696" s="107">
        <f>$Z$696*$K$696</f>
        <v>0</v>
      </c>
      <c r="AR696" s="68" t="s">
        <v>124</v>
      </c>
      <c r="AT696" s="68" t="s">
        <v>120</v>
      </c>
      <c r="AU696" s="68" t="s">
        <v>73</v>
      </c>
      <c r="AY696" s="7" t="s">
        <v>119</v>
      </c>
      <c r="BE696" s="108">
        <f>IF($U$696="základní",$N$696,0)</f>
        <v>0</v>
      </c>
      <c r="BF696" s="108">
        <f>IF($U$696="snížená",$N$696,0)</f>
        <v>0</v>
      </c>
      <c r="BG696" s="108">
        <f>IF($U$696="zákl. přenesená",$N$696,0)</f>
        <v>0</v>
      </c>
      <c r="BH696" s="108">
        <f>IF($U$696="sníž. přenesená",$N$696,0)</f>
        <v>0</v>
      </c>
      <c r="BI696" s="108">
        <f>IF($U$696="nulová",$N$696,0)</f>
        <v>0</v>
      </c>
      <c r="BJ696" s="68" t="s">
        <v>18</v>
      </c>
      <c r="BK696" s="108">
        <f>ROUND($L$696*$K$696,2)</f>
        <v>0</v>
      </c>
      <c r="BL696" s="68" t="s">
        <v>124</v>
      </c>
      <c r="BM696" s="68" t="s">
        <v>596</v>
      </c>
    </row>
    <row r="697" spans="2:47" s="7" customFormat="1" ht="16.5" customHeight="1">
      <c r="B697" s="21"/>
      <c r="F697" s="166" t="s">
        <v>426</v>
      </c>
      <c r="G697" s="150"/>
      <c r="H697" s="150"/>
      <c r="I697" s="150"/>
      <c r="J697" s="150"/>
      <c r="K697" s="150"/>
      <c r="L697" s="150"/>
      <c r="M697" s="150"/>
      <c r="N697" s="150"/>
      <c r="O697" s="150"/>
      <c r="P697" s="150"/>
      <c r="Q697" s="150"/>
      <c r="R697" s="150"/>
      <c r="S697" s="21"/>
      <c r="T697" s="45"/>
      <c r="AA697" s="46"/>
      <c r="AT697" s="7" t="s">
        <v>126</v>
      </c>
      <c r="AU697" s="7" t="s">
        <v>73</v>
      </c>
    </row>
    <row r="698" spans="2:27" s="7" customFormat="1" ht="16.5" customHeight="1">
      <c r="B698" s="21"/>
      <c r="F698" s="166" t="s">
        <v>780</v>
      </c>
      <c r="G698" s="150"/>
      <c r="H698" s="150"/>
      <c r="I698" s="150"/>
      <c r="J698" s="150"/>
      <c r="K698" s="150"/>
      <c r="L698" s="150"/>
      <c r="M698" s="150"/>
      <c r="N698" s="150"/>
      <c r="O698" s="150"/>
      <c r="P698" s="150"/>
      <c r="Q698" s="150"/>
      <c r="R698" s="150"/>
      <c r="S698" s="21"/>
      <c r="T698" s="45"/>
      <c r="AA698" s="46"/>
    </row>
    <row r="699" spans="2:65" s="7" customFormat="1" ht="15.75" customHeight="1">
      <c r="B699" s="21"/>
      <c r="C699" s="99">
        <v>141</v>
      </c>
      <c r="D699" s="99" t="s">
        <v>120</v>
      </c>
      <c r="E699" s="100" t="s">
        <v>429</v>
      </c>
      <c r="F699" s="181" t="s">
        <v>430</v>
      </c>
      <c r="G699" s="182"/>
      <c r="H699" s="182"/>
      <c r="I699" s="182"/>
      <c r="J699" s="129" t="s">
        <v>431</v>
      </c>
      <c r="K699" s="130">
        <v>1</v>
      </c>
      <c r="L699" s="183"/>
      <c r="M699" s="182"/>
      <c r="N699" s="183">
        <f>ROUND($L$699*$K$699,2)</f>
        <v>0</v>
      </c>
      <c r="O699" s="182"/>
      <c r="P699" s="182"/>
      <c r="Q699" s="182"/>
      <c r="R699" s="133" t="s">
        <v>788</v>
      </c>
      <c r="S699" s="21"/>
      <c r="T699" s="104"/>
      <c r="U699" s="105" t="s">
        <v>35</v>
      </c>
      <c r="X699" s="106">
        <v>0</v>
      </c>
      <c r="Y699" s="106">
        <f>$X$699*$K$699</f>
        <v>0</v>
      </c>
      <c r="Z699" s="106">
        <v>0</v>
      </c>
      <c r="AA699" s="107">
        <f>$Z$699*$K$699</f>
        <v>0</v>
      </c>
      <c r="AR699" s="68" t="s">
        <v>124</v>
      </c>
      <c r="AT699" s="68" t="s">
        <v>120</v>
      </c>
      <c r="AU699" s="68" t="s">
        <v>73</v>
      </c>
      <c r="AY699" s="7" t="s">
        <v>119</v>
      </c>
      <c r="BE699" s="108">
        <f>IF($U$699="základní",$N$699,0)</f>
        <v>0</v>
      </c>
      <c r="BF699" s="108">
        <f>IF($U$699="snížená",$N$699,0)</f>
        <v>0</v>
      </c>
      <c r="BG699" s="108">
        <f>IF($U$699="zákl. přenesená",$N$699,0)</f>
        <v>0</v>
      </c>
      <c r="BH699" s="108">
        <f>IF($U$699="sníž. přenesená",$N$699,0)</f>
        <v>0</v>
      </c>
      <c r="BI699" s="108">
        <f>IF($U$699="nulová",$N$699,0)</f>
        <v>0</v>
      </c>
      <c r="BJ699" s="68" t="s">
        <v>18</v>
      </c>
      <c r="BK699" s="108">
        <f>ROUND($L$699*$K$699,2)</f>
        <v>0</v>
      </c>
      <c r="BL699" s="68" t="s">
        <v>124</v>
      </c>
      <c r="BM699" s="68" t="s">
        <v>597</v>
      </c>
    </row>
    <row r="700" spans="2:47" s="7" customFormat="1" ht="16.5" customHeight="1">
      <c r="B700" s="21"/>
      <c r="F700" s="166" t="s">
        <v>430</v>
      </c>
      <c r="G700" s="150"/>
      <c r="H700" s="150"/>
      <c r="I700" s="150"/>
      <c r="J700" s="150"/>
      <c r="K700" s="150"/>
      <c r="L700" s="150"/>
      <c r="M700" s="150"/>
      <c r="N700" s="150"/>
      <c r="O700" s="150"/>
      <c r="P700" s="150"/>
      <c r="Q700" s="150"/>
      <c r="R700" s="150"/>
      <c r="S700" s="21"/>
      <c r="T700" s="45"/>
      <c r="AA700" s="46"/>
      <c r="AT700" s="7" t="s">
        <v>126</v>
      </c>
      <c r="AU700" s="7" t="s">
        <v>73</v>
      </c>
    </row>
    <row r="701" spans="2:27" s="7" customFormat="1" ht="16.5" customHeight="1">
      <c r="B701" s="21"/>
      <c r="F701" s="166" t="s">
        <v>781</v>
      </c>
      <c r="G701" s="150"/>
      <c r="H701" s="150"/>
      <c r="I701" s="150"/>
      <c r="J701" s="150"/>
      <c r="K701" s="150"/>
      <c r="L701" s="150"/>
      <c r="M701" s="150"/>
      <c r="N701" s="150"/>
      <c r="O701" s="150"/>
      <c r="P701" s="150"/>
      <c r="Q701" s="150"/>
      <c r="R701" s="150"/>
      <c r="S701" s="21"/>
      <c r="T701" s="45"/>
      <c r="AA701" s="46"/>
    </row>
    <row r="702" spans="2:65" s="7" customFormat="1" ht="15.75" customHeight="1">
      <c r="B702" s="21"/>
      <c r="C702" s="99">
        <v>142</v>
      </c>
      <c r="D702" s="99" t="s">
        <v>120</v>
      </c>
      <c r="E702" s="100" t="s">
        <v>433</v>
      </c>
      <c r="F702" s="181" t="s">
        <v>434</v>
      </c>
      <c r="G702" s="182"/>
      <c r="H702" s="182"/>
      <c r="I702" s="182"/>
      <c r="J702" s="129" t="s">
        <v>431</v>
      </c>
      <c r="K702" s="130">
        <v>1</v>
      </c>
      <c r="L702" s="183"/>
      <c r="M702" s="182"/>
      <c r="N702" s="183">
        <f>ROUND($L$702*$K$702,2)</f>
        <v>0</v>
      </c>
      <c r="O702" s="182"/>
      <c r="P702" s="182"/>
      <c r="Q702" s="182"/>
      <c r="R702" s="133" t="s">
        <v>788</v>
      </c>
      <c r="S702" s="21"/>
      <c r="T702" s="104"/>
      <c r="U702" s="105" t="s">
        <v>35</v>
      </c>
      <c r="X702" s="106">
        <v>0</v>
      </c>
      <c r="Y702" s="106">
        <f>$X$702*$K$702</f>
        <v>0</v>
      </c>
      <c r="Z702" s="106">
        <v>0</v>
      </c>
      <c r="AA702" s="107">
        <f>$Z$702*$K$702</f>
        <v>0</v>
      </c>
      <c r="AR702" s="68" t="s">
        <v>124</v>
      </c>
      <c r="AT702" s="68" t="s">
        <v>120</v>
      </c>
      <c r="AU702" s="68" t="s">
        <v>73</v>
      </c>
      <c r="AY702" s="7" t="s">
        <v>119</v>
      </c>
      <c r="BE702" s="108">
        <f>IF($U$702="základní",$N$702,0)</f>
        <v>0</v>
      </c>
      <c r="BF702" s="108">
        <f>IF($U$702="snížená",$N$702,0)</f>
        <v>0</v>
      </c>
      <c r="BG702" s="108">
        <f>IF($U$702="zákl. přenesená",$N$702,0)</f>
        <v>0</v>
      </c>
      <c r="BH702" s="108">
        <f>IF($U$702="sníž. přenesená",$N$702,0)</f>
        <v>0</v>
      </c>
      <c r="BI702" s="108">
        <f>IF($U$702="nulová",$N$702,0)</f>
        <v>0</v>
      </c>
      <c r="BJ702" s="68" t="s">
        <v>18</v>
      </c>
      <c r="BK702" s="108">
        <f>ROUND($L$702*$K$702,2)</f>
        <v>0</v>
      </c>
      <c r="BL702" s="68" t="s">
        <v>124</v>
      </c>
      <c r="BM702" s="68" t="s">
        <v>598</v>
      </c>
    </row>
    <row r="703" spans="2:47" s="7" customFormat="1" ht="16.5" customHeight="1">
      <c r="B703" s="21"/>
      <c r="F703" s="166" t="s">
        <v>434</v>
      </c>
      <c r="G703" s="150"/>
      <c r="H703" s="150"/>
      <c r="I703" s="150"/>
      <c r="J703" s="150"/>
      <c r="K703" s="150"/>
      <c r="L703" s="150"/>
      <c r="M703" s="150"/>
      <c r="N703" s="150"/>
      <c r="O703" s="150"/>
      <c r="P703" s="150"/>
      <c r="Q703" s="150"/>
      <c r="R703" s="150"/>
      <c r="S703" s="21"/>
      <c r="T703" s="45"/>
      <c r="AA703" s="46"/>
      <c r="AT703" s="7" t="s">
        <v>126</v>
      </c>
      <c r="AU703" s="7" t="s">
        <v>73</v>
      </c>
    </row>
    <row r="704" spans="2:27" s="7" customFormat="1" ht="16.5" customHeight="1">
      <c r="B704" s="21"/>
      <c r="F704" s="166" t="s">
        <v>782</v>
      </c>
      <c r="G704" s="150"/>
      <c r="H704" s="150"/>
      <c r="I704" s="150"/>
      <c r="J704" s="150"/>
      <c r="K704" s="150"/>
      <c r="L704" s="150"/>
      <c r="M704" s="150"/>
      <c r="N704" s="150"/>
      <c r="O704" s="150"/>
      <c r="P704" s="150"/>
      <c r="Q704" s="150"/>
      <c r="R704" s="150"/>
      <c r="S704" s="21"/>
      <c r="T704" s="45"/>
      <c r="AA704" s="46"/>
    </row>
    <row r="705" spans="2:63" s="90" customFormat="1" ht="37.5" customHeight="1">
      <c r="B705" s="91"/>
      <c r="D705" s="92" t="s">
        <v>98</v>
      </c>
      <c r="N705" s="178">
        <f>$BK$705</f>
        <v>0</v>
      </c>
      <c r="O705" s="171"/>
      <c r="P705" s="171"/>
      <c r="Q705" s="171"/>
      <c r="S705" s="91"/>
      <c r="T705" s="94"/>
      <c r="W705" s="95">
        <f>$W$706+$W$724+$W$730+$W$752+$W$803+$W$820</f>
        <v>0</v>
      </c>
      <c r="Y705" s="95">
        <f>$Y$706+$Y$724+$Y$730+$Y$752+$Y$803+$Y$820</f>
        <v>0</v>
      </c>
      <c r="AA705" s="96">
        <f>$AA$706+$AA$724+$AA$730+$AA$752+$AA$803+$AA$820</f>
        <v>0</v>
      </c>
      <c r="AR705" s="93" t="s">
        <v>18</v>
      </c>
      <c r="AT705" s="93" t="s">
        <v>64</v>
      </c>
      <c r="AU705" s="93" t="s">
        <v>65</v>
      </c>
      <c r="AY705" s="93" t="s">
        <v>119</v>
      </c>
      <c r="BK705" s="97">
        <f>$BK$706+$BK$724+$BK$730+$BK$752+$BK$803+$BK$820</f>
        <v>0</v>
      </c>
    </row>
    <row r="706" spans="2:63" s="90" customFormat="1" ht="21" customHeight="1">
      <c r="B706" s="91"/>
      <c r="D706" s="98" t="s">
        <v>84</v>
      </c>
      <c r="N706" s="170">
        <f>$BK$706</f>
        <v>0</v>
      </c>
      <c r="O706" s="171"/>
      <c r="P706" s="171"/>
      <c r="Q706" s="171"/>
      <c r="S706" s="91"/>
      <c r="T706" s="94"/>
      <c r="W706" s="95">
        <f>SUM($W$707:$W$723)</f>
        <v>0</v>
      </c>
      <c r="Y706" s="95">
        <f>SUM($Y$707:$Y$723)</f>
        <v>0</v>
      </c>
      <c r="AA706" s="96">
        <f>SUM($AA$707:$AA$723)</f>
        <v>0</v>
      </c>
      <c r="AR706" s="93" t="s">
        <v>18</v>
      </c>
      <c r="AT706" s="93" t="s">
        <v>64</v>
      </c>
      <c r="AU706" s="93" t="s">
        <v>18</v>
      </c>
      <c r="AY706" s="93" t="s">
        <v>119</v>
      </c>
      <c r="BK706" s="97">
        <f>SUM($BK$707:$BK$723)</f>
        <v>0</v>
      </c>
    </row>
    <row r="707" spans="2:65" s="7" customFormat="1" ht="27" customHeight="1">
      <c r="B707" s="21"/>
      <c r="C707" s="99">
        <v>143</v>
      </c>
      <c r="D707" s="99" t="s">
        <v>120</v>
      </c>
      <c r="E707" s="100" t="s">
        <v>600</v>
      </c>
      <c r="F707" s="168" t="s">
        <v>601</v>
      </c>
      <c r="G707" s="169"/>
      <c r="H707" s="169"/>
      <c r="I707" s="169"/>
      <c r="J707" s="102" t="s">
        <v>123</v>
      </c>
      <c r="K707" s="103">
        <v>564.85</v>
      </c>
      <c r="L707" s="172"/>
      <c r="M707" s="169"/>
      <c r="N707" s="173">
        <f>ROUND($L$707*$K$707,2)</f>
        <v>0</v>
      </c>
      <c r="O707" s="169"/>
      <c r="P707" s="169"/>
      <c r="Q707" s="169"/>
      <c r="R707" s="101"/>
      <c r="S707" s="21"/>
      <c r="T707" s="104"/>
      <c r="U707" s="105" t="s">
        <v>35</v>
      </c>
      <c r="X707" s="106">
        <v>0</v>
      </c>
      <c r="Y707" s="106">
        <f>$X$707*$K$707</f>
        <v>0</v>
      </c>
      <c r="Z707" s="106">
        <v>0</v>
      </c>
      <c r="AA707" s="107">
        <f>$Z$707*$K$707</f>
        <v>0</v>
      </c>
      <c r="AR707" s="68" t="s">
        <v>124</v>
      </c>
      <c r="AT707" s="68" t="s">
        <v>120</v>
      </c>
      <c r="AU707" s="68" t="s">
        <v>73</v>
      </c>
      <c r="AY707" s="7" t="s">
        <v>119</v>
      </c>
      <c r="BE707" s="108">
        <f>IF($U$707="základní",$N$707,0)</f>
        <v>0</v>
      </c>
      <c r="BF707" s="108">
        <f>IF($U$707="snížená",$N$707,0)</f>
        <v>0</v>
      </c>
      <c r="BG707" s="108">
        <f>IF($U$707="zákl. přenesená",$N$707,0)</f>
        <v>0</v>
      </c>
      <c r="BH707" s="108">
        <f>IF($U$707="sníž. přenesená",$N$707,0)</f>
        <v>0</v>
      </c>
      <c r="BI707" s="108">
        <f>IF($U$707="nulová",$N$707,0)</f>
        <v>0</v>
      </c>
      <c r="BJ707" s="68" t="s">
        <v>18</v>
      </c>
      <c r="BK707" s="108">
        <f>ROUND($L$707*$K$707,2)</f>
        <v>0</v>
      </c>
      <c r="BL707" s="68" t="s">
        <v>124</v>
      </c>
      <c r="BM707" s="68" t="s">
        <v>599</v>
      </c>
    </row>
    <row r="708" spans="2:47" s="7" customFormat="1" ht="27" customHeight="1">
      <c r="B708" s="21"/>
      <c r="F708" s="166" t="s">
        <v>602</v>
      </c>
      <c r="G708" s="150"/>
      <c r="H708" s="150"/>
      <c r="I708" s="150"/>
      <c r="J708" s="150"/>
      <c r="K708" s="150"/>
      <c r="L708" s="150"/>
      <c r="M708" s="150"/>
      <c r="N708" s="150"/>
      <c r="O708" s="150"/>
      <c r="P708" s="150"/>
      <c r="Q708" s="150"/>
      <c r="R708" s="150"/>
      <c r="S708" s="21"/>
      <c r="T708" s="45"/>
      <c r="AA708" s="46"/>
      <c r="AT708" s="7" t="s">
        <v>126</v>
      </c>
      <c r="AU708" s="7" t="s">
        <v>73</v>
      </c>
    </row>
    <row r="709" spans="2:47" s="7" customFormat="1" ht="263.25" customHeight="1">
      <c r="B709" s="21"/>
      <c r="F709" s="167" t="s">
        <v>127</v>
      </c>
      <c r="G709" s="150"/>
      <c r="H709" s="150"/>
      <c r="I709" s="150"/>
      <c r="J709" s="150"/>
      <c r="K709" s="150"/>
      <c r="L709" s="150"/>
      <c r="M709" s="150"/>
      <c r="N709" s="150"/>
      <c r="O709" s="150"/>
      <c r="P709" s="150"/>
      <c r="Q709" s="150"/>
      <c r="R709" s="150"/>
      <c r="S709" s="21"/>
      <c r="T709" s="45"/>
      <c r="AA709" s="46"/>
      <c r="AT709" s="7" t="s">
        <v>128</v>
      </c>
      <c r="AU709" s="7" t="s">
        <v>73</v>
      </c>
    </row>
    <row r="710" spans="2:51" s="7" customFormat="1" ht="15.75" customHeight="1">
      <c r="B710" s="109"/>
      <c r="E710" s="110"/>
      <c r="F710" s="189" t="s">
        <v>129</v>
      </c>
      <c r="G710" s="190"/>
      <c r="H710" s="190"/>
      <c r="I710" s="190"/>
      <c r="K710" s="110"/>
      <c r="S710" s="109"/>
      <c r="T710" s="111"/>
      <c r="AA710" s="112"/>
      <c r="AT710" s="110" t="s">
        <v>130</v>
      </c>
      <c r="AU710" s="110" t="s">
        <v>73</v>
      </c>
      <c r="AV710" s="110" t="s">
        <v>18</v>
      </c>
      <c r="AW710" s="110" t="s">
        <v>82</v>
      </c>
      <c r="AX710" s="110" t="s">
        <v>65</v>
      </c>
      <c r="AY710" s="110" t="s">
        <v>119</v>
      </c>
    </row>
    <row r="711" spans="2:51" s="7" customFormat="1" ht="15.75" customHeight="1">
      <c r="B711" s="113"/>
      <c r="E711" s="114"/>
      <c r="F711" s="174" t="s">
        <v>603</v>
      </c>
      <c r="G711" s="175"/>
      <c r="H711" s="175"/>
      <c r="I711" s="175"/>
      <c r="K711" s="115">
        <v>564.85</v>
      </c>
      <c r="S711" s="113"/>
      <c r="T711" s="116"/>
      <c r="AA711" s="117"/>
      <c r="AT711" s="114" t="s">
        <v>130</v>
      </c>
      <c r="AU711" s="114" t="s">
        <v>73</v>
      </c>
      <c r="AV711" s="114" t="s">
        <v>73</v>
      </c>
      <c r="AW711" s="114" t="s">
        <v>82</v>
      </c>
      <c r="AX711" s="114" t="s">
        <v>65</v>
      </c>
      <c r="AY711" s="114" t="s">
        <v>119</v>
      </c>
    </row>
    <row r="712" spans="2:51" s="7" customFormat="1" ht="15.75" customHeight="1">
      <c r="B712" s="118"/>
      <c r="E712" s="119"/>
      <c r="F712" s="187" t="s">
        <v>132</v>
      </c>
      <c r="G712" s="188"/>
      <c r="H712" s="188"/>
      <c r="I712" s="188"/>
      <c r="K712" s="120">
        <v>564.85</v>
      </c>
      <c r="S712" s="118"/>
      <c r="T712" s="121"/>
      <c r="AA712" s="122"/>
      <c r="AT712" s="119" t="s">
        <v>130</v>
      </c>
      <c r="AU712" s="119" t="s">
        <v>73</v>
      </c>
      <c r="AV712" s="119" t="s">
        <v>124</v>
      </c>
      <c r="AW712" s="119" t="s">
        <v>82</v>
      </c>
      <c r="AX712" s="119" t="s">
        <v>18</v>
      </c>
      <c r="AY712" s="119" t="s">
        <v>119</v>
      </c>
    </row>
    <row r="713" spans="2:65" s="7" customFormat="1" ht="27" customHeight="1">
      <c r="B713" s="21"/>
      <c r="C713" s="99">
        <v>144</v>
      </c>
      <c r="D713" s="99" t="s">
        <v>120</v>
      </c>
      <c r="E713" s="100" t="s">
        <v>605</v>
      </c>
      <c r="F713" s="168" t="s">
        <v>606</v>
      </c>
      <c r="G713" s="169"/>
      <c r="H713" s="169"/>
      <c r="I713" s="169"/>
      <c r="J713" s="102" t="s">
        <v>123</v>
      </c>
      <c r="K713" s="103">
        <v>564.85</v>
      </c>
      <c r="L713" s="172"/>
      <c r="M713" s="169"/>
      <c r="N713" s="173">
        <f>ROUND($L$713*$K$713,2)</f>
        <v>0</v>
      </c>
      <c r="O713" s="169"/>
      <c r="P713" s="169"/>
      <c r="Q713" s="169"/>
      <c r="R713" s="101"/>
      <c r="S713" s="21"/>
      <c r="T713" s="104"/>
      <c r="U713" s="105" t="s">
        <v>35</v>
      </c>
      <c r="X713" s="106">
        <v>0</v>
      </c>
      <c r="Y713" s="106">
        <f>$X$713*$K$713</f>
        <v>0</v>
      </c>
      <c r="Z713" s="106">
        <v>0</v>
      </c>
      <c r="AA713" s="107">
        <f>$Z$713*$K$713</f>
        <v>0</v>
      </c>
      <c r="AR713" s="68" t="s">
        <v>124</v>
      </c>
      <c r="AT713" s="68" t="s">
        <v>120</v>
      </c>
      <c r="AU713" s="68" t="s">
        <v>73</v>
      </c>
      <c r="AY713" s="7" t="s">
        <v>119</v>
      </c>
      <c r="BE713" s="108">
        <f>IF($U$713="základní",$N$713,0)</f>
        <v>0</v>
      </c>
      <c r="BF713" s="108">
        <f>IF($U$713="snížená",$N$713,0)</f>
        <v>0</v>
      </c>
      <c r="BG713" s="108">
        <f>IF($U$713="zákl. přenesená",$N$713,0)</f>
        <v>0</v>
      </c>
      <c r="BH713" s="108">
        <f>IF($U$713="sníž. přenesená",$N$713,0)</f>
        <v>0</v>
      </c>
      <c r="BI713" s="108">
        <f>IF($U$713="nulová",$N$713,0)</f>
        <v>0</v>
      </c>
      <c r="BJ713" s="68" t="s">
        <v>18</v>
      </c>
      <c r="BK713" s="108">
        <f>ROUND($L$713*$K$713,2)</f>
        <v>0</v>
      </c>
      <c r="BL713" s="68" t="s">
        <v>124</v>
      </c>
      <c r="BM713" s="68" t="s">
        <v>604</v>
      </c>
    </row>
    <row r="714" spans="2:47" s="7" customFormat="1" ht="16.5" customHeight="1">
      <c r="B714" s="21"/>
      <c r="F714" s="166" t="s">
        <v>606</v>
      </c>
      <c r="G714" s="150"/>
      <c r="H714" s="150"/>
      <c r="I714" s="150"/>
      <c r="J714" s="150"/>
      <c r="K714" s="150"/>
      <c r="L714" s="150"/>
      <c r="M714" s="150"/>
      <c r="N714" s="150"/>
      <c r="O714" s="150"/>
      <c r="P714" s="150"/>
      <c r="Q714" s="150"/>
      <c r="R714" s="150"/>
      <c r="S714" s="21"/>
      <c r="T714" s="45"/>
      <c r="AA714" s="46"/>
      <c r="AT714" s="7" t="s">
        <v>126</v>
      </c>
      <c r="AU714" s="7" t="s">
        <v>73</v>
      </c>
    </row>
    <row r="715" spans="2:51" s="7" customFormat="1" ht="15.75" customHeight="1">
      <c r="B715" s="109"/>
      <c r="E715" s="110"/>
      <c r="F715" s="189" t="s">
        <v>129</v>
      </c>
      <c r="G715" s="190"/>
      <c r="H715" s="190"/>
      <c r="I715" s="190"/>
      <c r="K715" s="110"/>
      <c r="S715" s="109"/>
      <c r="T715" s="111"/>
      <c r="AA715" s="112"/>
      <c r="AT715" s="110" t="s">
        <v>130</v>
      </c>
      <c r="AU715" s="110" t="s">
        <v>73</v>
      </c>
      <c r="AV715" s="110" t="s">
        <v>18</v>
      </c>
      <c r="AW715" s="110" t="s">
        <v>82</v>
      </c>
      <c r="AX715" s="110" t="s">
        <v>65</v>
      </c>
      <c r="AY715" s="110" t="s">
        <v>119</v>
      </c>
    </row>
    <row r="716" spans="2:51" s="7" customFormat="1" ht="15.75" customHeight="1">
      <c r="B716" s="113"/>
      <c r="E716" s="114"/>
      <c r="F716" s="174" t="s">
        <v>603</v>
      </c>
      <c r="G716" s="175"/>
      <c r="H716" s="175"/>
      <c r="I716" s="175"/>
      <c r="K716" s="115">
        <v>564.85</v>
      </c>
      <c r="S716" s="113"/>
      <c r="T716" s="116"/>
      <c r="AA716" s="117"/>
      <c r="AT716" s="114" t="s">
        <v>130</v>
      </c>
      <c r="AU716" s="114" t="s">
        <v>73</v>
      </c>
      <c r="AV716" s="114" t="s">
        <v>73</v>
      </c>
      <c r="AW716" s="114" t="s">
        <v>82</v>
      </c>
      <c r="AX716" s="114" t="s">
        <v>65</v>
      </c>
      <c r="AY716" s="114" t="s">
        <v>119</v>
      </c>
    </row>
    <row r="717" spans="2:51" s="7" customFormat="1" ht="15.75" customHeight="1">
      <c r="B717" s="118"/>
      <c r="E717" s="119"/>
      <c r="F717" s="187" t="s">
        <v>132</v>
      </c>
      <c r="G717" s="188"/>
      <c r="H717" s="188"/>
      <c r="I717" s="188"/>
      <c r="K717" s="120">
        <v>564.85</v>
      </c>
      <c r="S717" s="118"/>
      <c r="T717" s="121"/>
      <c r="AA717" s="122"/>
      <c r="AT717" s="119" t="s">
        <v>130</v>
      </c>
      <c r="AU717" s="119" t="s">
        <v>73</v>
      </c>
      <c r="AV717" s="119" t="s">
        <v>124</v>
      </c>
      <c r="AW717" s="119" t="s">
        <v>82</v>
      </c>
      <c r="AX717" s="119" t="s">
        <v>18</v>
      </c>
      <c r="AY717" s="119" t="s">
        <v>119</v>
      </c>
    </row>
    <row r="718" spans="2:65" s="7" customFormat="1" ht="15.75" customHeight="1">
      <c r="B718" s="21"/>
      <c r="C718" s="99">
        <v>145</v>
      </c>
      <c r="D718" s="99" t="s">
        <v>120</v>
      </c>
      <c r="E718" s="100" t="s">
        <v>184</v>
      </c>
      <c r="F718" s="168" t="s">
        <v>185</v>
      </c>
      <c r="G718" s="169"/>
      <c r="H718" s="169"/>
      <c r="I718" s="169"/>
      <c r="J718" s="102" t="s">
        <v>123</v>
      </c>
      <c r="K718" s="103">
        <v>545</v>
      </c>
      <c r="L718" s="172"/>
      <c r="M718" s="169"/>
      <c r="N718" s="173">
        <f>ROUND($L$718*$K$718,2)</f>
        <v>0</v>
      </c>
      <c r="O718" s="169"/>
      <c r="P718" s="169"/>
      <c r="Q718" s="169"/>
      <c r="R718" s="101"/>
      <c r="S718" s="21"/>
      <c r="T718" s="104"/>
      <c r="U718" s="105" t="s">
        <v>35</v>
      </c>
      <c r="X718" s="106">
        <v>0</v>
      </c>
      <c r="Y718" s="106">
        <f>$X$718*$K$718</f>
        <v>0</v>
      </c>
      <c r="Z718" s="106">
        <v>0</v>
      </c>
      <c r="AA718" s="107">
        <f>$Z$718*$K$718</f>
        <v>0</v>
      </c>
      <c r="AR718" s="68" t="s">
        <v>124</v>
      </c>
      <c r="AT718" s="68" t="s">
        <v>120</v>
      </c>
      <c r="AU718" s="68" t="s">
        <v>73</v>
      </c>
      <c r="AY718" s="7" t="s">
        <v>119</v>
      </c>
      <c r="BE718" s="108">
        <f>IF($U$718="základní",$N$718,0)</f>
        <v>0</v>
      </c>
      <c r="BF718" s="108">
        <f>IF($U$718="snížená",$N$718,0)</f>
        <v>0</v>
      </c>
      <c r="BG718" s="108">
        <f>IF($U$718="zákl. přenesená",$N$718,0)</f>
        <v>0</v>
      </c>
      <c r="BH718" s="108">
        <f>IF($U$718="sníž. přenesená",$N$718,0)</f>
        <v>0</v>
      </c>
      <c r="BI718" s="108">
        <f>IF($U$718="nulová",$N$718,0)</f>
        <v>0</v>
      </c>
      <c r="BJ718" s="68" t="s">
        <v>18</v>
      </c>
      <c r="BK718" s="108">
        <f>ROUND($L$718*$K$718,2)</f>
        <v>0</v>
      </c>
      <c r="BL718" s="68" t="s">
        <v>124</v>
      </c>
      <c r="BM718" s="68" t="s">
        <v>607</v>
      </c>
    </row>
    <row r="719" spans="2:47" s="7" customFormat="1" ht="16.5" customHeight="1">
      <c r="B719" s="21"/>
      <c r="F719" s="166" t="s">
        <v>186</v>
      </c>
      <c r="G719" s="150"/>
      <c r="H719" s="150"/>
      <c r="I719" s="150"/>
      <c r="J719" s="150"/>
      <c r="K719" s="150"/>
      <c r="L719" s="150"/>
      <c r="M719" s="150"/>
      <c r="N719" s="150"/>
      <c r="O719" s="150"/>
      <c r="P719" s="150"/>
      <c r="Q719" s="150"/>
      <c r="R719" s="150"/>
      <c r="S719" s="21"/>
      <c r="T719" s="45"/>
      <c r="AA719" s="46"/>
      <c r="AT719" s="7" t="s">
        <v>126</v>
      </c>
      <c r="AU719" s="7" t="s">
        <v>73</v>
      </c>
    </row>
    <row r="720" spans="2:47" s="7" customFormat="1" ht="192" customHeight="1">
      <c r="B720" s="21"/>
      <c r="F720" s="167" t="s">
        <v>187</v>
      </c>
      <c r="G720" s="150"/>
      <c r="H720" s="150"/>
      <c r="I720" s="150"/>
      <c r="J720" s="150"/>
      <c r="K720" s="150"/>
      <c r="L720" s="150"/>
      <c r="M720" s="150"/>
      <c r="N720" s="150"/>
      <c r="O720" s="150"/>
      <c r="P720" s="150"/>
      <c r="Q720" s="150"/>
      <c r="R720" s="150"/>
      <c r="S720" s="21"/>
      <c r="T720" s="45"/>
      <c r="AA720" s="46"/>
      <c r="AT720" s="7" t="s">
        <v>128</v>
      </c>
      <c r="AU720" s="7" t="s">
        <v>73</v>
      </c>
    </row>
    <row r="721" spans="2:51" s="7" customFormat="1" ht="15.75" customHeight="1">
      <c r="B721" s="109"/>
      <c r="E721" s="110"/>
      <c r="F721" s="189" t="s">
        <v>129</v>
      </c>
      <c r="G721" s="190"/>
      <c r="H721" s="190"/>
      <c r="I721" s="190"/>
      <c r="K721" s="110"/>
      <c r="S721" s="109"/>
      <c r="T721" s="111"/>
      <c r="AA721" s="112"/>
      <c r="AT721" s="110" t="s">
        <v>130</v>
      </c>
      <c r="AU721" s="110" t="s">
        <v>73</v>
      </c>
      <c r="AV721" s="110" t="s">
        <v>18</v>
      </c>
      <c r="AW721" s="110" t="s">
        <v>82</v>
      </c>
      <c r="AX721" s="110" t="s">
        <v>65</v>
      </c>
      <c r="AY721" s="110" t="s">
        <v>119</v>
      </c>
    </row>
    <row r="722" spans="2:51" s="7" customFormat="1" ht="15.75" customHeight="1">
      <c r="B722" s="113"/>
      <c r="E722" s="114"/>
      <c r="F722" s="174" t="s">
        <v>608</v>
      </c>
      <c r="G722" s="175"/>
      <c r="H722" s="175"/>
      <c r="I722" s="175"/>
      <c r="K722" s="115">
        <v>545</v>
      </c>
      <c r="S722" s="113"/>
      <c r="T722" s="116"/>
      <c r="AA722" s="117"/>
      <c r="AT722" s="114" t="s">
        <v>130</v>
      </c>
      <c r="AU722" s="114" t="s">
        <v>73</v>
      </c>
      <c r="AV722" s="114" t="s">
        <v>73</v>
      </c>
      <c r="AW722" s="114" t="s">
        <v>82</v>
      </c>
      <c r="AX722" s="114" t="s">
        <v>65</v>
      </c>
      <c r="AY722" s="114" t="s">
        <v>119</v>
      </c>
    </row>
    <row r="723" spans="2:51" s="7" customFormat="1" ht="15.75" customHeight="1">
      <c r="B723" s="118"/>
      <c r="E723" s="119"/>
      <c r="F723" s="187" t="s">
        <v>132</v>
      </c>
      <c r="G723" s="188"/>
      <c r="H723" s="188"/>
      <c r="I723" s="188"/>
      <c r="K723" s="120">
        <v>545</v>
      </c>
      <c r="S723" s="118"/>
      <c r="T723" s="121"/>
      <c r="AA723" s="122"/>
      <c r="AT723" s="119" t="s">
        <v>130</v>
      </c>
      <c r="AU723" s="119" t="s">
        <v>73</v>
      </c>
      <c r="AV723" s="119" t="s">
        <v>124</v>
      </c>
      <c r="AW723" s="119" t="s">
        <v>82</v>
      </c>
      <c r="AX723" s="119" t="s">
        <v>18</v>
      </c>
      <c r="AY723" s="119" t="s">
        <v>119</v>
      </c>
    </row>
    <row r="724" spans="2:63" s="90" customFormat="1" ht="30.75" customHeight="1">
      <c r="B724" s="91"/>
      <c r="D724" s="98" t="s">
        <v>99</v>
      </c>
      <c r="N724" s="170">
        <f>$BK$724</f>
        <v>0</v>
      </c>
      <c r="O724" s="171"/>
      <c r="P724" s="171"/>
      <c r="Q724" s="171"/>
      <c r="S724" s="91"/>
      <c r="T724" s="94"/>
      <c r="W724" s="95">
        <f>SUM($W$725:$W$729)</f>
        <v>0</v>
      </c>
      <c r="Y724" s="95">
        <f>SUM($Y$725:$Y$729)</f>
        <v>0</v>
      </c>
      <c r="AA724" s="96">
        <f>SUM($AA$725:$AA$729)</f>
        <v>0</v>
      </c>
      <c r="AR724" s="93" t="s">
        <v>18</v>
      </c>
      <c r="AT724" s="93" t="s">
        <v>64</v>
      </c>
      <c r="AU724" s="93" t="s">
        <v>18</v>
      </c>
      <c r="AY724" s="93" t="s">
        <v>119</v>
      </c>
      <c r="BK724" s="97">
        <f>SUM($BK$725:$BK$729)</f>
        <v>0</v>
      </c>
    </row>
    <row r="725" spans="2:65" s="7" customFormat="1" ht="27" customHeight="1">
      <c r="B725" s="21"/>
      <c r="C725" s="99">
        <v>146</v>
      </c>
      <c r="D725" s="99" t="s">
        <v>120</v>
      </c>
      <c r="E725" s="100" t="s">
        <v>610</v>
      </c>
      <c r="F725" s="168" t="s">
        <v>611</v>
      </c>
      <c r="G725" s="169"/>
      <c r="H725" s="169"/>
      <c r="I725" s="169"/>
      <c r="J725" s="102" t="s">
        <v>123</v>
      </c>
      <c r="K725" s="103">
        <v>39.7</v>
      </c>
      <c r="L725" s="172"/>
      <c r="M725" s="169"/>
      <c r="N725" s="173">
        <f>ROUND($L$725*$K$725,2)</f>
        <v>0</v>
      </c>
      <c r="O725" s="169"/>
      <c r="P725" s="169"/>
      <c r="Q725" s="169"/>
      <c r="R725" s="101"/>
      <c r="S725" s="21"/>
      <c r="T725" s="104"/>
      <c r="U725" s="105" t="s">
        <v>35</v>
      </c>
      <c r="X725" s="106">
        <v>0</v>
      </c>
      <c r="Y725" s="106">
        <f>$X$725*$K$725</f>
        <v>0</v>
      </c>
      <c r="Z725" s="106">
        <v>0</v>
      </c>
      <c r="AA725" s="107">
        <f>$Z$725*$K$725</f>
        <v>0</v>
      </c>
      <c r="AR725" s="68" t="s">
        <v>124</v>
      </c>
      <c r="AT725" s="68" t="s">
        <v>120</v>
      </c>
      <c r="AU725" s="68" t="s">
        <v>73</v>
      </c>
      <c r="AY725" s="7" t="s">
        <v>119</v>
      </c>
      <c r="BE725" s="108">
        <f>IF($U$725="základní",$N$725,0)</f>
        <v>0</v>
      </c>
      <c r="BF725" s="108">
        <f>IF($U$725="snížená",$N$725,0)</f>
        <v>0</v>
      </c>
      <c r="BG725" s="108">
        <f>IF($U$725="zákl. přenesená",$N$725,0)</f>
        <v>0</v>
      </c>
      <c r="BH725" s="108">
        <f>IF($U$725="sníž. přenesená",$N$725,0)</f>
        <v>0</v>
      </c>
      <c r="BI725" s="108">
        <f>IF($U$725="nulová",$N$725,0)</f>
        <v>0</v>
      </c>
      <c r="BJ725" s="68" t="s">
        <v>18</v>
      </c>
      <c r="BK725" s="108">
        <f>ROUND($L$725*$K$725,2)</f>
        <v>0</v>
      </c>
      <c r="BL725" s="68" t="s">
        <v>124</v>
      </c>
      <c r="BM725" s="68" t="s">
        <v>609</v>
      </c>
    </row>
    <row r="726" spans="2:47" s="7" customFormat="1" ht="16.5" customHeight="1">
      <c r="B726" s="21"/>
      <c r="F726" s="166" t="s">
        <v>611</v>
      </c>
      <c r="G726" s="150"/>
      <c r="H726" s="150"/>
      <c r="I726" s="150"/>
      <c r="J726" s="150"/>
      <c r="K726" s="150"/>
      <c r="L726" s="150"/>
      <c r="M726" s="150"/>
      <c r="N726" s="150"/>
      <c r="O726" s="150"/>
      <c r="P726" s="150"/>
      <c r="Q726" s="150"/>
      <c r="R726" s="150"/>
      <c r="S726" s="21"/>
      <c r="T726" s="45"/>
      <c r="AA726" s="46"/>
      <c r="AT726" s="7" t="s">
        <v>126</v>
      </c>
      <c r="AU726" s="7" t="s">
        <v>73</v>
      </c>
    </row>
    <row r="727" spans="2:51" s="7" customFormat="1" ht="15.75" customHeight="1">
      <c r="B727" s="109"/>
      <c r="E727" s="110"/>
      <c r="F727" s="189" t="s">
        <v>129</v>
      </c>
      <c r="G727" s="190"/>
      <c r="H727" s="190"/>
      <c r="I727" s="190"/>
      <c r="K727" s="110"/>
      <c r="S727" s="109"/>
      <c r="T727" s="111"/>
      <c r="AA727" s="112"/>
      <c r="AT727" s="110" t="s">
        <v>130</v>
      </c>
      <c r="AU727" s="110" t="s">
        <v>73</v>
      </c>
      <c r="AV727" s="110" t="s">
        <v>18</v>
      </c>
      <c r="AW727" s="110" t="s">
        <v>82</v>
      </c>
      <c r="AX727" s="110" t="s">
        <v>65</v>
      </c>
      <c r="AY727" s="110" t="s">
        <v>119</v>
      </c>
    </row>
    <row r="728" spans="2:51" s="7" customFormat="1" ht="15.75" customHeight="1">
      <c r="B728" s="113"/>
      <c r="E728" s="114"/>
      <c r="F728" s="174" t="s">
        <v>612</v>
      </c>
      <c r="G728" s="175"/>
      <c r="H728" s="175"/>
      <c r="I728" s="175"/>
      <c r="K728" s="115">
        <v>39.7</v>
      </c>
      <c r="S728" s="113"/>
      <c r="T728" s="116"/>
      <c r="AA728" s="117"/>
      <c r="AT728" s="114" t="s">
        <v>130</v>
      </c>
      <c r="AU728" s="114" t="s">
        <v>73</v>
      </c>
      <c r="AV728" s="114" t="s">
        <v>73</v>
      </c>
      <c r="AW728" s="114" t="s">
        <v>82</v>
      </c>
      <c r="AX728" s="114" t="s">
        <v>65</v>
      </c>
      <c r="AY728" s="114" t="s">
        <v>119</v>
      </c>
    </row>
    <row r="729" spans="2:51" s="7" customFormat="1" ht="15.75" customHeight="1">
      <c r="B729" s="118"/>
      <c r="E729" s="119"/>
      <c r="F729" s="187" t="s">
        <v>132</v>
      </c>
      <c r="G729" s="188"/>
      <c r="H729" s="188"/>
      <c r="I729" s="188"/>
      <c r="K729" s="120">
        <v>39.7</v>
      </c>
      <c r="S729" s="118"/>
      <c r="T729" s="121"/>
      <c r="AA729" s="122"/>
      <c r="AT729" s="119" t="s">
        <v>130</v>
      </c>
      <c r="AU729" s="119" t="s">
        <v>73</v>
      </c>
      <c r="AV729" s="119" t="s">
        <v>124</v>
      </c>
      <c r="AW729" s="119" t="s">
        <v>82</v>
      </c>
      <c r="AX729" s="119" t="s">
        <v>18</v>
      </c>
      <c r="AY729" s="119" t="s">
        <v>119</v>
      </c>
    </row>
    <row r="730" spans="2:63" s="90" customFormat="1" ht="30.75" customHeight="1">
      <c r="B730" s="91"/>
      <c r="D730" s="98" t="s">
        <v>100</v>
      </c>
      <c r="N730" s="170">
        <f>$BK$730</f>
        <v>0</v>
      </c>
      <c r="O730" s="171"/>
      <c r="P730" s="171"/>
      <c r="Q730" s="171"/>
      <c r="S730" s="91"/>
      <c r="T730" s="94"/>
      <c r="W730" s="95">
        <f>SUM($W$731:$W$751)</f>
        <v>0</v>
      </c>
      <c r="Y730" s="95">
        <f>SUM($Y$731:$Y$751)</f>
        <v>0</v>
      </c>
      <c r="AA730" s="96">
        <f>SUM($AA$731:$AA$751)</f>
        <v>0</v>
      </c>
      <c r="AR730" s="93" t="s">
        <v>18</v>
      </c>
      <c r="AT730" s="93" t="s">
        <v>64</v>
      </c>
      <c r="AU730" s="93" t="s">
        <v>18</v>
      </c>
      <c r="AY730" s="93" t="s">
        <v>119</v>
      </c>
      <c r="BK730" s="97">
        <f>SUM($BK$731:$BK$751)</f>
        <v>0</v>
      </c>
    </row>
    <row r="731" spans="2:65" s="7" customFormat="1" ht="15.75" customHeight="1">
      <c r="B731" s="21"/>
      <c r="C731" s="99">
        <v>147</v>
      </c>
      <c r="D731" s="99" t="s">
        <v>120</v>
      </c>
      <c r="E731" s="100" t="s">
        <v>614</v>
      </c>
      <c r="F731" s="168" t="s">
        <v>615</v>
      </c>
      <c r="G731" s="169"/>
      <c r="H731" s="169"/>
      <c r="I731" s="169"/>
      <c r="J731" s="102" t="s">
        <v>123</v>
      </c>
      <c r="K731" s="103">
        <v>545</v>
      </c>
      <c r="L731" s="172"/>
      <c r="M731" s="169"/>
      <c r="N731" s="173">
        <f>ROUND($L$731*$K$731,2)</f>
        <v>0</v>
      </c>
      <c r="O731" s="169"/>
      <c r="P731" s="169"/>
      <c r="Q731" s="169"/>
      <c r="R731" s="101"/>
      <c r="S731" s="21"/>
      <c r="T731" s="104"/>
      <c r="U731" s="105" t="s">
        <v>35</v>
      </c>
      <c r="X731" s="106">
        <v>0</v>
      </c>
      <c r="Y731" s="106">
        <f>$X$731*$K$731</f>
        <v>0</v>
      </c>
      <c r="Z731" s="106">
        <v>0</v>
      </c>
      <c r="AA731" s="107">
        <f>$Z$731*$K$731</f>
        <v>0</v>
      </c>
      <c r="AR731" s="68" t="s">
        <v>124</v>
      </c>
      <c r="AT731" s="68" t="s">
        <v>120</v>
      </c>
      <c r="AU731" s="68" t="s">
        <v>73</v>
      </c>
      <c r="AY731" s="7" t="s">
        <v>119</v>
      </c>
      <c r="BE731" s="108">
        <f>IF($U$731="základní",$N$731,0)</f>
        <v>0</v>
      </c>
      <c r="BF731" s="108">
        <f>IF($U$731="snížená",$N$731,0)</f>
        <v>0</v>
      </c>
      <c r="BG731" s="108">
        <f>IF($U$731="zákl. přenesená",$N$731,0)</f>
        <v>0</v>
      </c>
      <c r="BH731" s="108">
        <f>IF($U$731="sníž. přenesená",$N$731,0)</f>
        <v>0</v>
      </c>
      <c r="BI731" s="108">
        <f>IF($U$731="nulová",$N$731,0)</f>
        <v>0</v>
      </c>
      <c r="BJ731" s="68" t="s">
        <v>18</v>
      </c>
      <c r="BK731" s="108">
        <f>ROUND($L$731*$K$731,2)</f>
        <v>0</v>
      </c>
      <c r="BL731" s="68" t="s">
        <v>124</v>
      </c>
      <c r="BM731" s="68" t="s">
        <v>613</v>
      </c>
    </row>
    <row r="732" spans="2:47" s="7" customFormat="1" ht="16.5" customHeight="1">
      <c r="B732" s="21"/>
      <c r="F732" s="166" t="s">
        <v>615</v>
      </c>
      <c r="G732" s="150"/>
      <c r="H732" s="150"/>
      <c r="I732" s="150"/>
      <c r="J732" s="150"/>
      <c r="K732" s="150"/>
      <c r="L732" s="150"/>
      <c r="M732" s="150"/>
      <c r="N732" s="150"/>
      <c r="O732" s="150"/>
      <c r="P732" s="150"/>
      <c r="Q732" s="150"/>
      <c r="R732" s="150"/>
      <c r="S732" s="21"/>
      <c r="T732" s="45"/>
      <c r="AA732" s="46"/>
      <c r="AT732" s="7" t="s">
        <v>126</v>
      </c>
      <c r="AU732" s="7" t="s">
        <v>73</v>
      </c>
    </row>
    <row r="733" spans="2:51" s="7" customFormat="1" ht="15.75" customHeight="1">
      <c r="B733" s="109"/>
      <c r="E733" s="110"/>
      <c r="F733" s="189" t="s">
        <v>129</v>
      </c>
      <c r="G733" s="190"/>
      <c r="H733" s="190"/>
      <c r="I733" s="190"/>
      <c r="K733" s="110"/>
      <c r="S733" s="109"/>
      <c r="T733" s="111"/>
      <c r="AA733" s="112"/>
      <c r="AT733" s="110" t="s">
        <v>130</v>
      </c>
      <c r="AU733" s="110" t="s">
        <v>73</v>
      </c>
      <c r="AV733" s="110" t="s">
        <v>18</v>
      </c>
      <c r="AW733" s="110" t="s">
        <v>82</v>
      </c>
      <c r="AX733" s="110" t="s">
        <v>65</v>
      </c>
      <c r="AY733" s="110" t="s">
        <v>119</v>
      </c>
    </row>
    <row r="734" spans="2:51" s="7" customFormat="1" ht="15.75" customHeight="1">
      <c r="B734" s="113"/>
      <c r="E734" s="114"/>
      <c r="F734" s="174" t="s">
        <v>608</v>
      </c>
      <c r="G734" s="175"/>
      <c r="H734" s="175"/>
      <c r="I734" s="175"/>
      <c r="K734" s="115">
        <v>545</v>
      </c>
      <c r="S734" s="113"/>
      <c r="T734" s="116"/>
      <c r="AA734" s="117"/>
      <c r="AT734" s="114" t="s">
        <v>130</v>
      </c>
      <c r="AU734" s="114" t="s">
        <v>73</v>
      </c>
      <c r="AV734" s="114" t="s">
        <v>73</v>
      </c>
      <c r="AW734" s="114" t="s">
        <v>82</v>
      </c>
      <c r="AX734" s="114" t="s">
        <v>65</v>
      </c>
      <c r="AY734" s="114" t="s">
        <v>119</v>
      </c>
    </row>
    <row r="735" spans="2:51" s="7" customFormat="1" ht="15.75" customHeight="1">
      <c r="B735" s="118"/>
      <c r="E735" s="119"/>
      <c r="F735" s="187" t="s">
        <v>132</v>
      </c>
      <c r="G735" s="188"/>
      <c r="H735" s="188"/>
      <c r="I735" s="188"/>
      <c r="K735" s="120">
        <v>545</v>
      </c>
      <c r="S735" s="118"/>
      <c r="T735" s="121"/>
      <c r="AA735" s="122"/>
      <c r="AT735" s="119" t="s">
        <v>130</v>
      </c>
      <c r="AU735" s="119" t="s">
        <v>73</v>
      </c>
      <c r="AV735" s="119" t="s">
        <v>124</v>
      </c>
      <c r="AW735" s="119" t="s">
        <v>82</v>
      </c>
      <c r="AX735" s="119" t="s">
        <v>18</v>
      </c>
      <c r="AY735" s="119" t="s">
        <v>119</v>
      </c>
    </row>
    <row r="736" spans="2:65" s="7" customFormat="1" ht="15.75" customHeight="1">
      <c r="B736" s="21"/>
      <c r="C736" s="99">
        <v>148</v>
      </c>
      <c r="D736" s="99" t="s">
        <v>120</v>
      </c>
      <c r="E736" s="100" t="s">
        <v>238</v>
      </c>
      <c r="F736" s="168" t="s">
        <v>239</v>
      </c>
      <c r="G736" s="169"/>
      <c r="H736" s="169"/>
      <c r="I736" s="169"/>
      <c r="J736" s="102" t="s">
        <v>123</v>
      </c>
      <c r="K736" s="103">
        <v>545</v>
      </c>
      <c r="L736" s="172"/>
      <c r="M736" s="169"/>
      <c r="N736" s="173">
        <f>ROUND($L$736*$K$736,2)</f>
        <v>0</v>
      </c>
      <c r="O736" s="169"/>
      <c r="P736" s="169"/>
      <c r="Q736" s="169"/>
      <c r="R736" s="101"/>
      <c r="S736" s="21"/>
      <c r="T736" s="104"/>
      <c r="U736" s="105" t="s">
        <v>35</v>
      </c>
      <c r="X736" s="106">
        <v>0</v>
      </c>
      <c r="Y736" s="106">
        <f>$X$736*$K$736</f>
        <v>0</v>
      </c>
      <c r="Z736" s="106">
        <v>0</v>
      </c>
      <c r="AA736" s="107">
        <f>$Z$736*$K$736</f>
        <v>0</v>
      </c>
      <c r="AR736" s="68" t="s">
        <v>124</v>
      </c>
      <c r="AT736" s="68" t="s">
        <v>120</v>
      </c>
      <c r="AU736" s="68" t="s">
        <v>73</v>
      </c>
      <c r="AY736" s="7" t="s">
        <v>119</v>
      </c>
      <c r="BE736" s="108">
        <f>IF($U$736="základní",$N$736,0)</f>
        <v>0</v>
      </c>
      <c r="BF736" s="108">
        <f>IF($U$736="snížená",$N$736,0)</f>
        <v>0</v>
      </c>
      <c r="BG736" s="108">
        <f>IF($U$736="zákl. přenesená",$N$736,0)</f>
        <v>0</v>
      </c>
      <c r="BH736" s="108">
        <f>IF($U$736="sníž. přenesená",$N$736,0)</f>
        <v>0</v>
      </c>
      <c r="BI736" s="108">
        <f>IF($U$736="nulová",$N$736,0)</f>
        <v>0</v>
      </c>
      <c r="BJ736" s="68" t="s">
        <v>18</v>
      </c>
      <c r="BK736" s="108">
        <f>ROUND($L$736*$K$736,2)</f>
        <v>0</v>
      </c>
      <c r="BL736" s="68" t="s">
        <v>124</v>
      </c>
      <c r="BM736" s="68" t="s">
        <v>616</v>
      </c>
    </row>
    <row r="737" spans="2:47" s="7" customFormat="1" ht="16.5" customHeight="1">
      <c r="B737" s="21"/>
      <c r="F737" s="166" t="s">
        <v>239</v>
      </c>
      <c r="G737" s="150"/>
      <c r="H737" s="150"/>
      <c r="I737" s="150"/>
      <c r="J737" s="150"/>
      <c r="K737" s="150"/>
      <c r="L737" s="150"/>
      <c r="M737" s="150"/>
      <c r="N737" s="150"/>
      <c r="O737" s="150"/>
      <c r="P737" s="150"/>
      <c r="Q737" s="150"/>
      <c r="R737" s="150"/>
      <c r="S737" s="21"/>
      <c r="T737" s="45"/>
      <c r="AA737" s="46"/>
      <c r="AT737" s="7" t="s">
        <v>126</v>
      </c>
      <c r="AU737" s="7" t="s">
        <v>73</v>
      </c>
    </row>
    <row r="738" spans="2:51" s="7" customFormat="1" ht="15.75" customHeight="1">
      <c r="B738" s="109"/>
      <c r="E738" s="110"/>
      <c r="F738" s="189" t="s">
        <v>129</v>
      </c>
      <c r="G738" s="190"/>
      <c r="H738" s="190"/>
      <c r="I738" s="190"/>
      <c r="K738" s="110"/>
      <c r="S738" s="109"/>
      <c r="T738" s="111"/>
      <c r="AA738" s="112"/>
      <c r="AT738" s="110" t="s">
        <v>130</v>
      </c>
      <c r="AU738" s="110" t="s">
        <v>73</v>
      </c>
      <c r="AV738" s="110" t="s">
        <v>18</v>
      </c>
      <c r="AW738" s="110" t="s">
        <v>82</v>
      </c>
      <c r="AX738" s="110" t="s">
        <v>65</v>
      </c>
      <c r="AY738" s="110" t="s">
        <v>119</v>
      </c>
    </row>
    <row r="739" spans="2:51" s="7" customFormat="1" ht="15.75" customHeight="1">
      <c r="B739" s="113"/>
      <c r="E739" s="114"/>
      <c r="F739" s="174" t="s">
        <v>608</v>
      </c>
      <c r="G739" s="175"/>
      <c r="H739" s="175"/>
      <c r="I739" s="175"/>
      <c r="K739" s="115">
        <v>545</v>
      </c>
      <c r="S739" s="113"/>
      <c r="T739" s="116"/>
      <c r="AA739" s="117"/>
      <c r="AT739" s="114" t="s">
        <v>130</v>
      </c>
      <c r="AU739" s="114" t="s">
        <v>73</v>
      </c>
      <c r="AV739" s="114" t="s">
        <v>73</v>
      </c>
      <c r="AW739" s="114" t="s">
        <v>82</v>
      </c>
      <c r="AX739" s="114" t="s">
        <v>65</v>
      </c>
      <c r="AY739" s="114" t="s">
        <v>119</v>
      </c>
    </row>
    <row r="740" spans="2:51" s="7" customFormat="1" ht="15.75" customHeight="1">
      <c r="B740" s="118"/>
      <c r="E740" s="119"/>
      <c r="F740" s="187" t="s">
        <v>132</v>
      </c>
      <c r="G740" s="188"/>
      <c r="H740" s="188"/>
      <c r="I740" s="188"/>
      <c r="K740" s="120">
        <v>545</v>
      </c>
      <c r="S740" s="118"/>
      <c r="T740" s="121"/>
      <c r="AA740" s="122"/>
      <c r="AT740" s="119" t="s">
        <v>130</v>
      </c>
      <c r="AU740" s="119" t="s">
        <v>73</v>
      </c>
      <c r="AV740" s="119" t="s">
        <v>124</v>
      </c>
      <c r="AW740" s="119" t="s">
        <v>82</v>
      </c>
      <c r="AX740" s="119" t="s">
        <v>18</v>
      </c>
      <c r="AY740" s="119" t="s">
        <v>119</v>
      </c>
    </row>
    <row r="741" spans="2:65" s="7" customFormat="1" ht="27" customHeight="1">
      <c r="B741" s="21"/>
      <c r="C741" s="99">
        <v>149</v>
      </c>
      <c r="D741" s="99" t="s">
        <v>120</v>
      </c>
      <c r="E741" s="100" t="s">
        <v>225</v>
      </c>
      <c r="F741" s="168" t="s">
        <v>226</v>
      </c>
      <c r="G741" s="169"/>
      <c r="H741" s="169"/>
      <c r="I741" s="169"/>
      <c r="J741" s="102" t="s">
        <v>123</v>
      </c>
      <c r="K741" s="103">
        <v>545</v>
      </c>
      <c r="L741" s="172"/>
      <c r="M741" s="169"/>
      <c r="N741" s="173">
        <f>ROUND($L$741*$K$741,2)</f>
        <v>0</v>
      </c>
      <c r="O741" s="169"/>
      <c r="P741" s="169"/>
      <c r="Q741" s="169"/>
      <c r="R741" s="101"/>
      <c r="S741" s="21"/>
      <c r="T741" s="104"/>
      <c r="U741" s="105" t="s">
        <v>35</v>
      </c>
      <c r="X741" s="106">
        <v>0</v>
      </c>
      <c r="Y741" s="106">
        <f>$X$741*$K$741</f>
        <v>0</v>
      </c>
      <c r="Z741" s="106">
        <v>0</v>
      </c>
      <c r="AA741" s="107">
        <f>$Z$741*$K$741</f>
        <v>0</v>
      </c>
      <c r="AR741" s="68" t="s">
        <v>124</v>
      </c>
      <c r="AT741" s="68" t="s">
        <v>120</v>
      </c>
      <c r="AU741" s="68" t="s">
        <v>73</v>
      </c>
      <c r="AY741" s="7" t="s">
        <v>119</v>
      </c>
      <c r="BE741" s="108">
        <f>IF($U$741="základní",$N$741,0)</f>
        <v>0</v>
      </c>
      <c r="BF741" s="108">
        <f>IF($U$741="snížená",$N$741,0)</f>
        <v>0</v>
      </c>
      <c r="BG741" s="108">
        <f>IF($U$741="zákl. přenesená",$N$741,0)</f>
        <v>0</v>
      </c>
      <c r="BH741" s="108">
        <f>IF($U$741="sníž. přenesená",$N$741,0)</f>
        <v>0</v>
      </c>
      <c r="BI741" s="108">
        <f>IF($U$741="nulová",$N$741,0)</f>
        <v>0</v>
      </c>
      <c r="BJ741" s="68" t="s">
        <v>18</v>
      </c>
      <c r="BK741" s="108">
        <f>ROUND($L$741*$K$741,2)</f>
        <v>0</v>
      </c>
      <c r="BL741" s="68" t="s">
        <v>124</v>
      </c>
      <c r="BM741" s="68" t="s">
        <v>617</v>
      </c>
    </row>
    <row r="742" spans="2:47" s="7" customFormat="1" ht="27" customHeight="1">
      <c r="B742" s="21"/>
      <c r="F742" s="166" t="s">
        <v>227</v>
      </c>
      <c r="G742" s="150"/>
      <c r="H742" s="150"/>
      <c r="I742" s="150"/>
      <c r="J742" s="150"/>
      <c r="K742" s="150"/>
      <c r="L742" s="150"/>
      <c r="M742" s="150"/>
      <c r="N742" s="150"/>
      <c r="O742" s="150"/>
      <c r="P742" s="150"/>
      <c r="Q742" s="150"/>
      <c r="R742" s="150"/>
      <c r="S742" s="21"/>
      <c r="T742" s="45"/>
      <c r="AA742" s="46"/>
      <c r="AT742" s="7" t="s">
        <v>126</v>
      </c>
      <c r="AU742" s="7" t="s">
        <v>73</v>
      </c>
    </row>
    <row r="743" spans="2:47" s="7" customFormat="1" ht="156.75" customHeight="1">
      <c r="B743" s="21"/>
      <c r="F743" s="167" t="s">
        <v>211</v>
      </c>
      <c r="G743" s="150"/>
      <c r="H743" s="150"/>
      <c r="I743" s="150"/>
      <c r="J743" s="150"/>
      <c r="K743" s="150"/>
      <c r="L743" s="150"/>
      <c r="M743" s="150"/>
      <c r="N743" s="150"/>
      <c r="O743" s="150"/>
      <c r="P743" s="150"/>
      <c r="Q743" s="150"/>
      <c r="R743" s="150"/>
      <c r="S743" s="21"/>
      <c r="T743" s="45"/>
      <c r="AA743" s="46"/>
      <c r="AT743" s="7" t="s">
        <v>128</v>
      </c>
      <c r="AU743" s="7" t="s">
        <v>73</v>
      </c>
    </row>
    <row r="744" spans="2:51" s="7" customFormat="1" ht="15.75" customHeight="1">
      <c r="B744" s="109"/>
      <c r="E744" s="110"/>
      <c r="F744" s="189" t="s">
        <v>129</v>
      </c>
      <c r="G744" s="190"/>
      <c r="H744" s="190"/>
      <c r="I744" s="190"/>
      <c r="K744" s="110"/>
      <c r="S744" s="109"/>
      <c r="T744" s="111"/>
      <c r="AA744" s="112"/>
      <c r="AT744" s="110" t="s">
        <v>130</v>
      </c>
      <c r="AU744" s="110" t="s">
        <v>73</v>
      </c>
      <c r="AV744" s="110" t="s">
        <v>18</v>
      </c>
      <c r="AW744" s="110" t="s">
        <v>82</v>
      </c>
      <c r="AX744" s="110" t="s">
        <v>65</v>
      </c>
      <c r="AY744" s="110" t="s">
        <v>119</v>
      </c>
    </row>
    <row r="745" spans="2:51" s="7" customFormat="1" ht="15.75" customHeight="1">
      <c r="B745" s="113"/>
      <c r="E745" s="114"/>
      <c r="F745" s="174" t="s">
        <v>608</v>
      </c>
      <c r="G745" s="175"/>
      <c r="H745" s="175"/>
      <c r="I745" s="175"/>
      <c r="K745" s="115">
        <v>545</v>
      </c>
      <c r="S745" s="113"/>
      <c r="T745" s="116"/>
      <c r="AA745" s="117"/>
      <c r="AT745" s="114" t="s">
        <v>130</v>
      </c>
      <c r="AU745" s="114" t="s">
        <v>73</v>
      </c>
      <c r="AV745" s="114" t="s">
        <v>73</v>
      </c>
      <c r="AW745" s="114" t="s">
        <v>82</v>
      </c>
      <c r="AX745" s="114" t="s">
        <v>65</v>
      </c>
      <c r="AY745" s="114" t="s">
        <v>119</v>
      </c>
    </row>
    <row r="746" spans="2:51" s="7" customFormat="1" ht="15.75" customHeight="1">
      <c r="B746" s="118"/>
      <c r="E746" s="119"/>
      <c r="F746" s="187" t="s">
        <v>132</v>
      </c>
      <c r="G746" s="188"/>
      <c r="H746" s="188"/>
      <c r="I746" s="188"/>
      <c r="K746" s="120">
        <v>545</v>
      </c>
      <c r="S746" s="118"/>
      <c r="T746" s="121"/>
      <c r="AA746" s="122"/>
      <c r="AT746" s="119" t="s">
        <v>130</v>
      </c>
      <c r="AU746" s="119" t="s">
        <v>73</v>
      </c>
      <c r="AV746" s="119" t="s">
        <v>124</v>
      </c>
      <c r="AW746" s="119" t="s">
        <v>82</v>
      </c>
      <c r="AX746" s="119" t="s">
        <v>18</v>
      </c>
      <c r="AY746" s="119" t="s">
        <v>119</v>
      </c>
    </row>
    <row r="747" spans="2:65" s="7" customFormat="1" ht="27" customHeight="1">
      <c r="B747" s="21"/>
      <c r="C747" s="99">
        <v>150</v>
      </c>
      <c r="D747" s="99" t="s">
        <v>120</v>
      </c>
      <c r="E747" s="100" t="s">
        <v>230</v>
      </c>
      <c r="F747" s="168" t="s">
        <v>231</v>
      </c>
      <c r="G747" s="169"/>
      <c r="H747" s="169"/>
      <c r="I747" s="169"/>
      <c r="J747" s="102" t="s">
        <v>123</v>
      </c>
      <c r="K747" s="103">
        <v>550.45</v>
      </c>
      <c r="L747" s="172"/>
      <c r="M747" s="169"/>
      <c r="N747" s="173">
        <f>ROUND($L$747*$K$747,2)</f>
        <v>0</v>
      </c>
      <c r="O747" s="169"/>
      <c r="P747" s="169"/>
      <c r="Q747" s="169"/>
      <c r="R747" s="101"/>
      <c r="S747" s="21"/>
      <c r="T747" s="104"/>
      <c r="U747" s="105" t="s">
        <v>35</v>
      </c>
      <c r="X747" s="106">
        <v>0</v>
      </c>
      <c r="Y747" s="106">
        <f>$X$747*$K$747</f>
        <v>0</v>
      </c>
      <c r="Z747" s="106">
        <v>0</v>
      </c>
      <c r="AA747" s="107">
        <f>$Z$747*$K$747</f>
        <v>0</v>
      </c>
      <c r="AR747" s="68" t="s">
        <v>124</v>
      </c>
      <c r="AT747" s="68" t="s">
        <v>120</v>
      </c>
      <c r="AU747" s="68" t="s">
        <v>73</v>
      </c>
      <c r="AY747" s="7" t="s">
        <v>119</v>
      </c>
      <c r="BE747" s="108">
        <f>IF($U$747="základní",$N$747,0)</f>
        <v>0</v>
      </c>
      <c r="BF747" s="108">
        <f>IF($U$747="snížená",$N$747,0)</f>
        <v>0</v>
      </c>
      <c r="BG747" s="108">
        <f>IF($U$747="zákl. přenesená",$N$747,0)</f>
        <v>0</v>
      </c>
      <c r="BH747" s="108">
        <f>IF($U$747="sníž. přenesená",$N$747,0)</f>
        <v>0</v>
      </c>
      <c r="BI747" s="108">
        <f>IF($U$747="nulová",$N$747,0)</f>
        <v>0</v>
      </c>
      <c r="BJ747" s="68" t="s">
        <v>18</v>
      </c>
      <c r="BK747" s="108">
        <f>ROUND($L$747*$K$747,2)</f>
        <v>0</v>
      </c>
      <c r="BL747" s="68" t="s">
        <v>124</v>
      </c>
      <c r="BM747" s="68" t="s">
        <v>618</v>
      </c>
    </row>
    <row r="748" spans="2:47" s="7" customFormat="1" ht="16.5" customHeight="1">
      <c r="B748" s="21"/>
      <c r="F748" s="166" t="s">
        <v>231</v>
      </c>
      <c r="G748" s="150"/>
      <c r="H748" s="150"/>
      <c r="I748" s="150"/>
      <c r="J748" s="150"/>
      <c r="K748" s="150"/>
      <c r="L748" s="150"/>
      <c r="M748" s="150"/>
      <c r="N748" s="150"/>
      <c r="O748" s="150"/>
      <c r="P748" s="150"/>
      <c r="Q748" s="150"/>
      <c r="R748" s="150"/>
      <c r="S748" s="21"/>
      <c r="T748" s="45"/>
      <c r="AA748" s="46"/>
      <c r="AT748" s="7" t="s">
        <v>126</v>
      </c>
      <c r="AU748" s="7" t="s">
        <v>73</v>
      </c>
    </row>
    <row r="749" spans="2:27" s="7" customFormat="1" ht="16.5" customHeight="1">
      <c r="B749" s="21"/>
      <c r="F749" s="166" t="s">
        <v>774</v>
      </c>
      <c r="G749" s="150"/>
      <c r="H749" s="150"/>
      <c r="I749" s="150"/>
      <c r="J749" s="150"/>
      <c r="K749" s="150"/>
      <c r="L749" s="150"/>
      <c r="M749" s="150"/>
      <c r="N749" s="150"/>
      <c r="O749" s="150"/>
      <c r="P749" s="150"/>
      <c r="Q749" s="150"/>
      <c r="R749" s="150"/>
      <c r="S749" s="21"/>
      <c r="T749" s="45"/>
      <c r="AA749" s="46"/>
    </row>
    <row r="750" spans="2:51" s="7" customFormat="1" ht="15.75" customHeight="1">
      <c r="B750" s="113"/>
      <c r="E750" s="114"/>
      <c r="F750" s="174" t="s">
        <v>619</v>
      </c>
      <c r="G750" s="175"/>
      <c r="H750" s="175"/>
      <c r="I750" s="175"/>
      <c r="K750" s="115">
        <v>550.45</v>
      </c>
      <c r="S750" s="113"/>
      <c r="T750" s="116"/>
      <c r="AA750" s="117"/>
      <c r="AT750" s="114" t="s">
        <v>130</v>
      </c>
      <c r="AU750" s="114" t="s">
        <v>73</v>
      </c>
      <c r="AV750" s="114" t="s">
        <v>73</v>
      </c>
      <c r="AW750" s="114" t="s">
        <v>82</v>
      </c>
      <c r="AX750" s="114" t="s">
        <v>65</v>
      </c>
      <c r="AY750" s="114" t="s">
        <v>119</v>
      </c>
    </row>
    <row r="751" spans="2:51" s="7" customFormat="1" ht="15.75" customHeight="1">
      <c r="B751" s="118"/>
      <c r="E751" s="119"/>
      <c r="F751" s="187" t="s">
        <v>132</v>
      </c>
      <c r="G751" s="188"/>
      <c r="H751" s="188"/>
      <c r="I751" s="188"/>
      <c r="K751" s="120">
        <v>550.45</v>
      </c>
      <c r="S751" s="118"/>
      <c r="T751" s="121"/>
      <c r="AA751" s="122"/>
      <c r="AT751" s="119" t="s">
        <v>130</v>
      </c>
      <c r="AU751" s="119" t="s">
        <v>73</v>
      </c>
      <c r="AV751" s="119" t="s">
        <v>124</v>
      </c>
      <c r="AW751" s="119" t="s">
        <v>82</v>
      </c>
      <c r="AX751" s="119" t="s">
        <v>18</v>
      </c>
      <c r="AY751" s="119" t="s">
        <v>119</v>
      </c>
    </row>
    <row r="752" spans="2:63" s="90" customFormat="1" ht="30.75" customHeight="1">
      <c r="B752" s="91"/>
      <c r="D752" s="98" t="s">
        <v>90</v>
      </c>
      <c r="N752" s="170">
        <f>$BK$752</f>
        <v>0</v>
      </c>
      <c r="O752" s="171"/>
      <c r="P752" s="171"/>
      <c r="Q752" s="171"/>
      <c r="S752" s="91"/>
      <c r="T752" s="94"/>
      <c r="W752" s="95">
        <f>SUM($W$753:$W$801)</f>
        <v>0</v>
      </c>
      <c r="Y752" s="95">
        <f>SUM($Y$753:$Y$801)</f>
        <v>0</v>
      </c>
      <c r="AA752" s="96">
        <f>SUM($AA$753:$AA$801)</f>
        <v>0</v>
      </c>
      <c r="AR752" s="93" t="s">
        <v>18</v>
      </c>
      <c r="AT752" s="93" t="s">
        <v>64</v>
      </c>
      <c r="AU752" s="93" t="s">
        <v>18</v>
      </c>
      <c r="AY752" s="93" t="s">
        <v>119</v>
      </c>
      <c r="BK752" s="97">
        <f>SUM($BK$753:$BK$801)</f>
        <v>0</v>
      </c>
    </row>
    <row r="753" spans="2:65" s="7" customFormat="1" ht="15.75" customHeight="1">
      <c r="B753" s="21"/>
      <c r="C753" s="99">
        <v>151</v>
      </c>
      <c r="D753" s="99" t="s">
        <v>120</v>
      </c>
      <c r="E753" s="100" t="s">
        <v>297</v>
      </c>
      <c r="F753" s="168" t="s">
        <v>298</v>
      </c>
      <c r="G753" s="169"/>
      <c r="H753" s="169"/>
      <c r="I753" s="169"/>
      <c r="J753" s="102" t="s">
        <v>279</v>
      </c>
      <c r="K753" s="103">
        <v>25</v>
      </c>
      <c r="L753" s="172"/>
      <c r="M753" s="169"/>
      <c r="N753" s="173">
        <f>ROUND($L$753*$K$753,2)</f>
        <v>0</v>
      </c>
      <c r="O753" s="169"/>
      <c r="P753" s="169"/>
      <c r="Q753" s="169"/>
      <c r="R753" s="101"/>
      <c r="S753" s="21"/>
      <c r="T753" s="104"/>
      <c r="U753" s="105" t="s">
        <v>35</v>
      </c>
      <c r="X753" s="106">
        <v>0</v>
      </c>
      <c r="Y753" s="106">
        <f>$X$753*$K$753</f>
        <v>0</v>
      </c>
      <c r="Z753" s="106">
        <v>0</v>
      </c>
      <c r="AA753" s="107">
        <f>$Z$753*$K$753</f>
        <v>0</v>
      </c>
      <c r="AR753" s="68" t="s">
        <v>124</v>
      </c>
      <c r="AT753" s="68" t="s">
        <v>120</v>
      </c>
      <c r="AU753" s="68" t="s">
        <v>73</v>
      </c>
      <c r="AY753" s="7" t="s">
        <v>119</v>
      </c>
      <c r="BE753" s="108">
        <f>IF($U$753="základní",$N$753,0)</f>
        <v>0</v>
      </c>
      <c r="BF753" s="108">
        <f>IF($U$753="snížená",$N$753,0)</f>
        <v>0</v>
      </c>
      <c r="BG753" s="108">
        <f>IF($U$753="zákl. přenesená",$N$753,0)</f>
        <v>0</v>
      </c>
      <c r="BH753" s="108">
        <f>IF($U$753="sníž. přenesená",$N$753,0)</f>
        <v>0</v>
      </c>
      <c r="BI753" s="108">
        <f>IF($U$753="nulová",$N$753,0)</f>
        <v>0</v>
      </c>
      <c r="BJ753" s="68" t="s">
        <v>18</v>
      </c>
      <c r="BK753" s="108">
        <f>ROUND($L$753*$K$753,2)</f>
        <v>0</v>
      </c>
      <c r="BL753" s="68" t="s">
        <v>124</v>
      </c>
      <c r="BM753" s="68" t="s">
        <v>620</v>
      </c>
    </row>
    <row r="754" spans="2:47" s="7" customFormat="1" ht="16.5" customHeight="1">
      <c r="B754" s="21"/>
      <c r="F754" s="166" t="s">
        <v>299</v>
      </c>
      <c r="G754" s="150"/>
      <c r="H754" s="150"/>
      <c r="I754" s="150"/>
      <c r="J754" s="150"/>
      <c r="K754" s="150"/>
      <c r="L754" s="150"/>
      <c r="M754" s="150"/>
      <c r="N754" s="150"/>
      <c r="O754" s="150"/>
      <c r="P754" s="150"/>
      <c r="Q754" s="150"/>
      <c r="R754" s="150"/>
      <c r="S754" s="21"/>
      <c r="T754" s="45"/>
      <c r="AA754" s="46"/>
      <c r="AT754" s="7" t="s">
        <v>126</v>
      </c>
      <c r="AU754" s="7" t="s">
        <v>73</v>
      </c>
    </row>
    <row r="755" spans="2:47" s="7" customFormat="1" ht="38.25" customHeight="1">
      <c r="B755" s="21"/>
      <c r="F755" s="167" t="s">
        <v>300</v>
      </c>
      <c r="G755" s="150"/>
      <c r="H755" s="150"/>
      <c r="I755" s="150"/>
      <c r="J755" s="150"/>
      <c r="K755" s="150"/>
      <c r="L755" s="150"/>
      <c r="M755" s="150"/>
      <c r="N755" s="150"/>
      <c r="O755" s="150"/>
      <c r="P755" s="150"/>
      <c r="Q755" s="150"/>
      <c r="R755" s="150"/>
      <c r="S755" s="21"/>
      <c r="T755" s="45"/>
      <c r="AA755" s="46"/>
      <c r="AT755" s="7" t="s">
        <v>128</v>
      </c>
      <c r="AU755" s="7" t="s">
        <v>73</v>
      </c>
    </row>
    <row r="756" spans="2:51" s="7" customFormat="1" ht="15.75" customHeight="1">
      <c r="B756" s="109"/>
      <c r="E756" s="110"/>
      <c r="F756" s="189" t="s">
        <v>129</v>
      </c>
      <c r="G756" s="190"/>
      <c r="H756" s="190"/>
      <c r="I756" s="190"/>
      <c r="K756" s="110"/>
      <c r="S756" s="109"/>
      <c r="T756" s="111"/>
      <c r="AA756" s="112"/>
      <c r="AT756" s="110" t="s">
        <v>130</v>
      </c>
      <c r="AU756" s="110" t="s">
        <v>73</v>
      </c>
      <c r="AV756" s="110" t="s">
        <v>18</v>
      </c>
      <c r="AW756" s="110" t="s">
        <v>82</v>
      </c>
      <c r="AX756" s="110" t="s">
        <v>65</v>
      </c>
      <c r="AY756" s="110" t="s">
        <v>119</v>
      </c>
    </row>
    <row r="757" spans="2:51" s="7" customFormat="1" ht="15.75" customHeight="1">
      <c r="B757" s="113"/>
      <c r="E757" s="114"/>
      <c r="F757" s="174" t="s">
        <v>241</v>
      </c>
      <c r="G757" s="175"/>
      <c r="H757" s="175"/>
      <c r="I757" s="175"/>
      <c r="K757" s="115">
        <v>25</v>
      </c>
      <c r="S757" s="113"/>
      <c r="T757" s="116"/>
      <c r="AA757" s="117"/>
      <c r="AT757" s="114" t="s">
        <v>130</v>
      </c>
      <c r="AU757" s="114" t="s">
        <v>73</v>
      </c>
      <c r="AV757" s="114" t="s">
        <v>73</v>
      </c>
      <c r="AW757" s="114" t="s">
        <v>82</v>
      </c>
      <c r="AX757" s="114" t="s">
        <v>65</v>
      </c>
      <c r="AY757" s="114" t="s">
        <v>119</v>
      </c>
    </row>
    <row r="758" spans="2:51" s="7" customFormat="1" ht="15.75" customHeight="1">
      <c r="B758" s="118"/>
      <c r="E758" s="119"/>
      <c r="F758" s="187" t="s">
        <v>132</v>
      </c>
      <c r="G758" s="188"/>
      <c r="H758" s="188"/>
      <c r="I758" s="188"/>
      <c r="K758" s="120">
        <v>25</v>
      </c>
      <c r="S758" s="118"/>
      <c r="T758" s="121"/>
      <c r="AA758" s="122"/>
      <c r="AT758" s="119" t="s">
        <v>130</v>
      </c>
      <c r="AU758" s="119" t="s">
        <v>73</v>
      </c>
      <c r="AV758" s="119" t="s">
        <v>124</v>
      </c>
      <c r="AW758" s="119" t="s">
        <v>82</v>
      </c>
      <c r="AX758" s="119" t="s">
        <v>18</v>
      </c>
      <c r="AY758" s="119" t="s">
        <v>119</v>
      </c>
    </row>
    <row r="759" spans="2:65" s="7" customFormat="1" ht="27" customHeight="1">
      <c r="B759" s="21"/>
      <c r="C759" s="99">
        <v>152</v>
      </c>
      <c r="D759" s="99" t="s">
        <v>120</v>
      </c>
      <c r="E759" s="100" t="s">
        <v>303</v>
      </c>
      <c r="F759" s="168" t="s">
        <v>304</v>
      </c>
      <c r="G759" s="169"/>
      <c r="H759" s="169"/>
      <c r="I759" s="169"/>
      <c r="J759" s="102" t="s">
        <v>279</v>
      </c>
      <c r="K759" s="103">
        <v>25</v>
      </c>
      <c r="L759" s="172"/>
      <c r="M759" s="169"/>
      <c r="N759" s="173">
        <f>ROUND($L$759*$K$759,2)</f>
        <v>0</v>
      </c>
      <c r="O759" s="169"/>
      <c r="P759" s="169"/>
      <c r="Q759" s="169"/>
      <c r="R759" s="101"/>
      <c r="S759" s="21"/>
      <c r="T759" s="104"/>
      <c r="U759" s="105" t="s">
        <v>35</v>
      </c>
      <c r="X759" s="106">
        <v>0</v>
      </c>
      <c r="Y759" s="106">
        <f>$X$759*$K$759</f>
        <v>0</v>
      </c>
      <c r="Z759" s="106">
        <v>0</v>
      </c>
      <c r="AA759" s="107">
        <f>$Z$759*$K$759</f>
        <v>0</v>
      </c>
      <c r="AR759" s="68" t="s">
        <v>124</v>
      </c>
      <c r="AT759" s="68" t="s">
        <v>120</v>
      </c>
      <c r="AU759" s="68" t="s">
        <v>73</v>
      </c>
      <c r="AY759" s="7" t="s">
        <v>119</v>
      </c>
      <c r="BE759" s="108">
        <f>IF($U$759="základní",$N$759,0)</f>
        <v>0</v>
      </c>
      <c r="BF759" s="108">
        <f>IF($U$759="snížená",$N$759,0)</f>
        <v>0</v>
      </c>
      <c r="BG759" s="108">
        <f>IF($U$759="zákl. přenesená",$N$759,0)</f>
        <v>0</v>
      </c>
      <c r="BH759" s="108">
        <f>IF($U$759="sníž. přenesená",$N$759,0)</f>
        <v>0</v>
      </c>
      <c r="BI759" s="108">
        <f>IF($U$759="nulová",$N$759,0)</f>
        <v>0</v>
      </c>
      <c r="BJ759" s="68" t="s">
        <v>18</v>
      </c>
      <c r="BK759" s="108">
        <f>ROUND($L$759*$K$759,2)</f>
        <v>0</v>
      </c>
      <c r="BL759" s="68" t="s">
        <v>124</v>
      </c>
      <c r="BM759" s="68" t="s">
        <v>621</v>
      </c>
    </row>
    <row r="760" spans="2:47" s="7" customFormat="1" ht="16.5" customHeight="1">
      <c r="B760" s="21"/>
      <c r="F760" s="166" t="s">
        <v>304</v>
      </c>
      <c r="G760" s="150"/>
      <c r="H760" s="150"/>
      <c r="I760" s="150"/>
      <c r="J760" s="150"/>
      <c r="K760" s="150"/>
      <c r="L760" s="150"/>
      <c r="M760" s="150"/>
      <c r="N760" s="150"/>
      <c r="O760" s="150"/>
      <c r="P760" s="150"/>
      <c r="Q760" s="150"/>
      <c r="R760" s="150"/>
      <c r="S760" s="21"/>
      <c r="T760" s="45"/>
      <c r="AA760" s="46"/>
      <c r="AT760" s="7" t="s">
        <v>126</v>
      </c>
      <c r="AU760" s="7" t="s">
        <v>73</v>
      </c>
    </row>
    <row r="761" spans="2:27" s="7" customFormat="1" ht="16.5" customHeight="1">
      <c r="B761" s="21"/>
      <c r="F761" s="166" t="s">
        <v>775</v>
      </c>
      <c r="G761" s="150"/>
      <c r="H761" s="150"/>
      <c r="I761" s="150"/>
      <c r="J761" s="150"/>
      <c r="K761" s="150"/>
      <c r="L761" s="150"/>
      <c r="M761" s="150"/>
      <c r="N761" s="150"/>
      <c r="O761" s="150"/>
      <c r="P761" s="150"/>
      <c r="Q761" s="150"/>
      <c r="R761" s="150"/>
      <c r="S761" s="21"/>
      <c r="T761" s="45"/>
      <c r="AA761" s="46"/>
    </row>
    <row r="762" spans="2:51" s="7" customFormat="1" ht="15.75" customHeight="1">
      <c r="B762" s="109"/>
      <c r="E762" s="110"/>
      <c r="F762" s="189" t="s">
        <v>129</v>
      </c>
      <c r="G762" s="190"/>
      <c r="H762" s="190"/>
      <c r="I762" s="190"/>
      <c r="K762" s="110"/>
      <c r="S762" s="109"/>
      <c r="T762" s="111"/>
      <c r="AA762" s="112"/>
      <c r="AT762" s="110" t="s">
        <v>130</v>
      </c>
      <c r="AU762" s="110" t="s">
        <v>73</v>
      </c>
      <c r="AV762" s="110" t="s">
        <v>18</v>
      </c>
      <c r="AW762" s="110" t="s">
        <v>82</v>
      </c>
      <c r="AX762" s="110" t="s">
        <v>65</v>
      </c>
      <c r="AY762" s="110" t="s">
        <v>119</v>
      </c>
    </row>
    <row r="763" spans="2:51" s="7" customFormat="1" ht="15.75" customHeight="1">
      <c r="B763" s="113"/>
      <c r="E763" s="114"/>
      <c r="F763" s="174" t="s">
        <v>241</v>
      </c>
      <c r="G763" s="175"/>
      <c r="H763" s="175"/>
      <c r="I763" s="175"/>
      <c r="K763" s="115">
        <v>25</v>
      </c>
      <c r="S763" s="113"/>
      <c r="T763" s="116"/>
      <c r="AA763" s="117"/>
      <c r="AT763" s="114" t="s">
        <v>130</v>
      </c>
      <c r="AU763" s="114" t="s">
        <v>73</v>
      </c>
      <c r="AV763" s="114" t="s">
        <v>73</v>
      </c>
      <c r="AW763" s="114" t="s">
        <v>82</v>
      </c>
      <c r="AX763" s="114" t="s">
        <v>65</v>
      </c>
      <c r="AY763" s="114" t="s">
        <v>119</v>
      </c>
    </row>
    <row r="764" spans="2:51" s="7" customFormat="1" ht="15.75" customHeight="1">
      <c r="B764" s="118"/>
      <c r="E764" s="119"/>
      <c r="F764" s="187" t="s">
        <v>132</v>
      </c>
      <c r="G764" s="188"/>
      <c r="H764" s="188"/>
      <c r="I764" s="188"/>
      <c r="K764" s="120">
        <v>25</v>
      </c>
      <c r="S764" s="118"/>
      <c r="T764" s="121"/>
      <c r="AA764" s="122"/>
      <c r="AT764" s="119" t="s">
        <v>130</v>
      </c>
      <c r="AU764" s="119" t="s">
        <v>73</v>
      </c>
      <c r="AV764" s="119" t="s">
        <v>124</v>
      </c>
      <c r="AW764" s="119" t="s">
        <v>82</v>
      </c>
      <c r="AX764" s="119" t="s">
        <v>18</v>
      </c>
      <c r="AY764" s="119" t="s">
        <v>119</v>
      </c>
    </row>
    <row r="765" spans="2:65" s="7" customFormat="1" ht="39" customHeight="1">
      <c r="B765" s="21"/>
      <c r="C765" s="99">
        <v>153</v>
      </c>
      <c r="D765" s="99" t="s">
        <v>120</v>
      </c>
      <c r="E765" s="100" t="s">
        <v>306</v>
      </c>
      <c r="F765" s="168" t="s">
        <v>307</v>
      </c>
      <c r="G765" s="169"/>
      <c r="H765" s="169"/>
      <c r="I765" s="169"/>
      <c r="J765" s="102" t="s">
        <v>279</v>
      </c>
      <c r="K765" s="103">
        <v>223.5</v>
      </c>
      <c r="L765" s="172"/>
      <c r="M765" s="169"/>
      <c r="N765" s="173">
        <f>ROUND($L$765*$K$765,2)</f>
        <v>0</v>
      </c>
      <c r="O765" s="169"/>
      <c r="P765" s="169"/>
      <c r="Q765" s="169"/>
      <c r="R765" s="101"/>
      <c r="S765" s="21"/>
      <c r="T765" s="104"/>
      <c r="U765" s="105" t="s">
        <v>35</v>
      </c>
      <c r="X765" s="106">
        <v>0</v>
      </c>
      <c r="Y765" s="106">
        <f>$X$765*$K$765</f>
        <v>0</v>
      </c>
      <c r="Z765" s="106">
        <v>0</v>
      </c>
      <c r="AA765" s="107">
        <f>$Z$765*$K$765</f>
        <v>0</v>
      </c>
      <c r="AR765" s="68" t="s">
        <v>124</v>
      </c>
      <c r="AT765" s="68" t="s">
        <v>120</v>
      </c>
      <c r="AU765" s="68" t="s">
        <v>73</v>
      </c>
      <c r="AY765" s="7" t="s">
        <v>119</v>
      </c>
      <c r="BE765" s="108">
        <f>IF($U$765="základní",$N$765,0)</f>
        <v>0</v>
      </c>
      <c r="BF765" s="108">
        <f>IF($U$765="snížená",$N$765,0)</f>
        <v>0</v>
      </c>
      <c r="BG765" s="108">
        <f>IF($U$765="zákl. přenesená",$N$765,0)</f>
        <v>0</v>
      </c>
      <c r="BH765" s="108">
        <f>IF($U$765="sníž. přenesená",$N$765,0)</f>
        <v>0</v>
      </c>
      <c r="BI765" s="108">
        <f>IF($U$765="nulová",$N$765,0)</f>
        <v>0</v>
      </c>
      <c r="BJ765" s="68" t="s">
        <v>18</v>
      </c>
      <c r="BK765" s="108">
        <f>ROUND($L$765*$K$765,2)</f>
        <v>0</v>
      </c>
      <c r="BL765" s="68" t="s">
        <v>124</v>
      </c>
      <c r="BM765" s="68" t="s">
        <v>622</v>
      </c>
    </row>
    <row r="766" spans="2:47" s="7" customFormat="1" ht="27" customHeight="1">
      <c r="B766" s="21"/>
      <c r="F766" s="166" t="s">
        <v>308</v>
      </c>
      <c r="G766" s="150"/>
      <c r="H766" s="150"/>
      <c r="I766" s="150"/>
      <c r="J766" s="150"/>
      <c r="K766" s="150"/>
      <c r="L766" s="150"/>
      <c r="M766" s="150"/>
      <c r="N766" s="150"/>
      <c r="O766" s="150"/>
      <c r="P766" s="150"/>
      <c r="Q766" s="150"/>
      <c r="R766" s="150"/>
      <c r="S766" s="21"/>
      <c r="T766" s="45"/>
      <c r="AA766" s="46"/>
      <c r="AT766" s="7" t="s">
        <v>126</v>
      </c>
      <c r="AU766" s="7" t="s">
        <v>73</v>
      </c>
    </row>
    <row r="767" spans="2:47" s="7" customFormat="1" ht="109.5" customHeight="1">
      <c r="B767" s="21"/>
      <c r="F767" s="167" t="s">
        <v>309</v>
      </c>
      <c r="G767" s="150"/>
      <c r="H767" s="150"/>
      <c r="I767" s="150"/>
      <c r="J767" s="150"/>
      <c r="K767" s="150"/>
      <c r="L767" s="150"/>
      <c r="M767" s="150"/>
      <c r="N767" s="150"/>
      <c r="O767" s="150"/>
      <c r="P767" s="150"/>
      <c r="Q767" s="150"/>
      <c r="R767" s="150"/>
      <c r="S767" s="21"/>
      <c r="T767" s="45"/>
      <c r="AA767" s="46"/>
      <c r="AT767" s="7" t="s">
        <v>128</v>
      </c>
      <c r="AU767" s="7" t="s">
        <v>73</v>
      </c>
    </row>
    <row r="768" spans="2:51" s="7" customFormat="1" ht="15.75" customHeight="1">
      <c r="B768" s="109"/>
      <c r="E768" s="110"/>
      <c r="F768" s="189" t="s">
        <v>129</v>
      </c>
      <c r="G768" s="190"/>
      <c r="H768" s="190"/>
      <c r="I768" s="190"/>
      <c r="K768" s="110"/>
      <c r="S768" s="109"/>
      <c r="T768" s="111"/>
      <c r="AA768" s="112"/>
      <c r="AT768" s="110" t="s">
        <v>130</v>
      </c>
      <c r="AU768" s="110" t="s">
        <v>73</v>
      </c>
      <c r="AV768" s="110" t="s">
        <v>18</v>
      </c>
      <c r="AW768" s="110" t="s">
        <v>82</v>
      </c>
      <c r="AX768" s="110" t="s">
        <v>65</v>
      </c>
      <c r="AY768" s="110" t="s">
        <v>119</v>
      </c>
    </row>
    <row r="769" spans="2:51" s="7" customFormat="1" ht="15.75" customHeight="1">
      <c r="B769" s="113"/>
      <c r="E769" s="114"/>
      <c r="F769" s="174" t="s">
        <v>623</v>
      </c>
      <c r="G769" s="175"/>
      <c r="H769" s="175"/>
      <c r="I769" s="175"/>
      <c r="K769" s="115">
        <v>223.5</v>
      </c>
      <c r="S769" s="113"/>
      <c r="T769" s="116"/>
      <c r="AA769" s="117"/>
      <c r="AT769" s="114" t="s">
        <v>130</v>
      </c>
      <c r="AU769" s="114" t="s">
        <v>73</v>
      </c>
      <c r="AV769" s="114" t="s">
        <v>73</v>
      </c>
      <c r="AW769" s="114" t="s">
        <v>82</v>
      </c>
      <c r="AX769" s="114" t="s">
        <v>65</v>
      </c>
      <c r="AY769" s="114" t="s">
        <v>119</v>
      </c>
    </row>
    <row r="770" spans="2:51" s="7" customFormat="1" ht="15.75" customHeight="1">
      <c r="B770" s="118"/>
      <c r="E770" s="119"/>
      <c r="F770" s="187" t="s">
        <v>132</v>
      </c>
      <c r="G770" s="188"/>
      <c r="H770" s="188"/>
      <c r="I770" s="188"/>
      <c r="K770" s="120">
        <v>223.5</v>
      </c>
      <c r="S770" s="118"/>
      <c r="T770" s="121"/>
      <c r="AA770" s="122"/>
      <c r="AT770" s="119" t="s">
        <v>130</v>
      </c>
      <c r="AU770" s="119" t="s">
        <v>73</v>
      </c>
      <c r="AV770" s="119" t="s">
        <v>124</v>
      </c>
      <c r="AW770" s="119" t="s">
        <v>82</v>
      </c>
      <c r="AX770" s="119" t="s">
        <v>18</v>
      </c>
      <c r="AY770" s="119" t="s">
        <v>119</v>
      </c>
    </row>
    <row r="771" spans="2:65" s="7" customFormat="1" ht="27" customHeight="1">
      <c r="B771" s="21"/>
      <c r="C771" s="99">
        <v>154</v>
      </c>
      <c r="D771" s="99" t="s">
        <v>120</v>
      </c>
      <c r="E771" s="100" t="s">
        <v>316</v>
      </c>
      <c r="F771" s="168" t="s">
        <v>317</v>
      </c>
      <c r="G771" s="169"/>
      <c r="H771" s="169"/>
      <c r="I771" s="169"/>
      <c r="J771" s="102" t="s">
        <v>286</v>
      </c>
      <c r="K771" s="103">
        <v>25.75</v>
      </c>
      <c r="L771" s="172"/>
      <c r="M771" s="169"/>
      <c r="N771" s="173">
        <f>ROUND($L$771*$K$771,2)</f>
        <v>0</v>
      </c>
      <c r="O771" s="169"/>
      <c r="P771" s="169"/>
      <c r="Q771" s="169"/>
      <c r="R771" s="101"/>
      <c r="S771" s="21"/>
      <c r="T771" s="104"/>
      <c r="U771" s="105" t="s">
        <v>35</v>
      </c>
      <c r="X771" s="106">
        <v>0</v>
      </c>
      <c r="Y771" s="106">
        <f>$X$771*$K$771</f>
        <v>0</v>
      </c>
      <c r="Z771" s="106">
        <v>0</v>
      </c>
      <c r="AA771" s="107">
        <f>$Z$771*$K$771</f>
        <v>0</v>
      </c>
      <c r="AR771" s="68" t="s">
        <v>124</v>
      </c>
      <c r="AT771" s="68" t="s">
        <v>120</v>
      </c>
      <c r="AU771" s="68" t="s">
        <v>73</v>
      </c>
      <c r="AY771" s="7" t="s">
        <v>119</v>
      </c>
      <c r="BE771" s="108">
        <f>IF($U$771="základní",$N$771,0)</f>
        <v>0</v>
      </c>
      <c r="BF771" s="108">
        <f>IF($U$771="snížená",$N$771,0)</f>
        <v>0</v>
      </c>
      <c r="BG771" s="108">
        <f>IF($U$771="zákl. přenesená",$N$771,0)</f>
        <v>0</v>
      </c>
      <c r="BH771" s="108">
        <f>IF($U$771="sníž. přenesená",$N$771,0)</f>
        <v>0</v>
      </c>
      <c r="BI771" s="108">
        <f>IF($U$771="nulová",$N$771,0)</f>
        <v>0</v>
      </c>
      <c r="BJ771" s="68" t="s">
        <v>18</v>
      </c>
      <c r="BK771" s="108">
        <f>ROUND($L$771*$K$771,2)</f>
        <v>0</v>
      </c>
      <c r="BL771" s="68" t="s">
        <v>124</v>
      </c>
      <c r="BM771" s="68" t="s">
        <v>624</v>
      </c>
    </row>
    <row r="772" spans="2:47" s="7" customFormat="1" ht="16.5" customHeight="1">
      <c r="B772" s="21"/>
      <c r="F772" s="166" t="s">
        <v>317</v>
      </c>
      <c r="G772" s="150"/>
      <c r="H772" s="150"/>
      <c r="I772" s="150"/>
      <c r="J772" s="150"/>
      <c r="K772" s="150"/>
      <c r="L772" s="150"/>
      <c r="M772" s="150"/>
      <c r="N772" s="150"/>
      <c r="O772" s="150"/>
      <c r="P772" s="150"/>
      <c r="Q772" s="150"/>
      <c r="R772" s="150"/>
      <c r="S772" s="21"/>
      <c r="T772" s="45"/>
      <c r="AA772" s="46"/>
      <c r="AT772" s="7" t="s">
        <v>126</v>
      </c>
      <c r="AU772" s="7" t="s">
        <v>73</v>
      </c>
    </row>
    <row r="773" spans="2:27" s="7" customFormat="1" ht="16.5" customHeight="1">
      <c r="B773" s="21"/>
      <c r="F773" s="166" t="s">
        <v>774</v>
      </c>
      <c r="G773" s="150"/>
      <c r="H773" s="150"/>
      <c r="I773" s="150"/>
      <c r="J773" s="150"/>
      <c r="K773" s="150"/>
      <c r="L773" s="150"/>
      <c r="M773" s="150"/>
      <c r="N773" s="150"/>
      <c r="O773" s="150"/>
      <c r="P773" s="150"/>
      <c r="Q773" s="150"/>
      <c r="R773" s="150"/>
      <c r="S773" s="21"/>
      <c r="T773" s="45"/>
      <c r="AA773" s="46"/>
    </row>
    <row r="774" spans="2:51" s="7" customFormat="1" ht="15.75" customHeight="1">
      <c r="B774" s="113"/>
      <c r="E774" s="114"/>
      <c r="F774" s="174" t="s">
        <v>625</v>
      </c>
      <c r="G774" s="175"/>
      <c r="H774" s="175"/>
      <c r="I774" s="175"/>
      <c r="K774" s="115">
        <v>25.75</v>
      </c>
      <c r="S774" s="113"/>
      <c r="T774" s="116"/>
      <c r="AA774" s="117"/>
      <c r="AT774" s="114" t="s">
        <v>130</v>
      </c>
      <c r="AU774" s="114" t="s">
        <v>73</v>
      </c>
      <c r="AV774" s="114" t="s">
        <v>73</v>
      </c>
      <c r="AW774" s="114" t="s">
        <v>82</v>
      </c>
      <c r="AX774" s="114" t="s">
        <v>65</v>
      </c>
      <c r="AY774" s="114" t="s">
        <v>119</v>
      </c>
    </row>
    <row r="775" spans="2:51" s="7" customFormat="1" ht="15.75" customHeight="1">
      <c r="B775" s="118"/>
      <c r="E775" s="119"/>
      <c r="F775" s="187" t="s">
        <v>132</v>
      </c>
      <c r="G775" s="188"/>
      <c r="H775" s="188"/>
      <c r="I775" s="188"/>
      <c r="K775" s="120">
        <v>25.75</v>
      </c>
      <c r="S775" s="118"/>
      <c r="T775" s="121"/>
      <c r="AA775" s="122"/>
      <c r="AT775" s="119" t="s">
        <v>130</v>
      </c>
      <c r="AU775" s="119" t="s">
        <v>73</v>
      </c>
      <c r="AV775" s="119" t="s">
        <v>124</v>
      </c>
      <c r="AW775" s="119" t="s">
        <v>82</v>
      </c>
      <c r="AX775" s="119" t="s">
        <v>18</v>
      </c>
      <c r="AY775" s="119" t="s">
        <v>119</v>
      </c>
    </row>
    <row r="776" spans="2:65" s="7" customFormat="1" ht="27" customHeight="1">
      <c r="B776" s="21"/>
      <c r="C776" s="99">
        <v>155</v>
      </c>
      <c r="D776" s="99" t="s">
        <v>120</v>
      </c>
      <c r="E776" s="100" t="s">
        <v>328</v>
      </c>
      <c r="F776" s="168" t="s">
        <v>329</v>
      </c>
      <c r="G776" s="169"/>
      <c r="H776" s="169"/>
      <c r="I776" s="169"/>
      <c r="J776" s="102" t="s">
        <v>286</v>
      </c>
      <c r="K776" s="103">
        <v>202.47</v>
      </c>
      <c r="L776" s="172"/>
      <c r="M776" s="169"/>
      <c r="N776" s="173">
        <f>ROUND($L$776*$K$776,2)</f>
        <v>0</v>
      </c>
      <c r="O776" s="169"/>
      <c r="P776" s="169"/>
      <c r="Q776" s="169"/>
      <c r="R776" s="101"/>
      <c r="S776" s="21"/>
      <c r="T776" s="104"/>
      <c r="U776" s="105" t="s">
        <v>35</v>
      </c>
      <c r="X776" s="106">
        <v>0</v>
      </c>
      <c r="Y776" s="106">
        <f>$X$776*$K$776</f>
        <v>0</v>
      </c>
      <c r="Z776" s="106">
        <v>0</v>
      </c>
      <c r="AA776" s="107">
        <f>$Z$776*$K$776</f>
        <v>0</v>
      </c>
      <c r="AR776" s="68" t="s">
        <v>124</v>
      </c>
      <c r="AT776" s="68" t="s">
        <v>120</v>
      </c>
      <c r="AU776" s="68" t="s">
        <v>73</v>
      </c>
      <c r="AY776" s="7" t="s">
        <v>119</v>
      </c>
      <c r="BE776" s="108">
        <f>IF($U$776="základní",$N$776,0)</f>
        <v>0</v>
      </c>
      <c r="BF776" s="108">
        <f>IF($U$776="snížená",$N$776,0)</f>
        <v>0</v>
      </c>
      <c r="BG776" s="108">
        <f>IF($U$776="zákl. přenesená",$N$776,0)</f>
        <v>0</v>
      </c>
      <c r="BH776" s="108">
        <f>IF($U$776="sníž. přenesená",$N$776,0)</f>
        <v>0</v>
      </c>
      <c r="BI776" s="108">
        <f>IF($U$776="nulová",$N$776,0)</f>
        <v>0</v>
      </c>
      <c r="BJ776" s="68" t="s">
        <v>18</v>
      </c>
      <c r="BK776" s="108">
        <f>ROUND($L$776*$K$776,2)</f>
        <v>0</v>
      </c>
      <c r="BL776" s="68" t="s">
        <v>124</v>
      </c>
      <c r="BM776" s="68" t="s">
        <v>626</v>
      </c>
    </row>
    <row r="777" spans="2:47" s="7" customFormat="1" ht="16.5" customHeight="1">
      <c r="B777" s="21"/>
      <c r="F777" s="166" t="s">
        <v>329</v>
      </c>
      <c r="G777" s="150"/>
      <c r="H777" s="150"/>
      <c r="I777" s="150"/>
      <c r="J777" s="150"/>
      <c r="K777" s="150"/>
      <c r="L777" s="150"/>
      <c r="M777" s="150"/>
      <c r="N777" s="150"/>
      <c r="O777" s="150"/>
      <c r="P777" s="150"/>
      <c r="Q777" s="150"/>
      <c r="R777" s="150"/>
      <c r="S777" s="21"/>
      <c r="T777" s="45"/>
      <c r="AA777" s="46"/>
      <c r="AT777" s="7" t="s">
        <v>126</v>
      </c>
      <c r="AU777" s="7" t="s">
        <v>73</v>
      </c>
    </row>
    <row r="778" spans="2:27" s="7" customFormat="1" ht="16.5" customHeight="1">
      <c r="B778" s="21"/>
      <c r="F778" s="166" t="s">
        <v>774</v>
      </c>
      <c r="G778" s="150"/>
      <c r="H778" s="150"/>
      <c r="I778" s="150"/>
      <c r="J778" s="150"/>
      <c r="K778" s="150"/>
      <c r="L778" s="150"/>
      <c r="M778" s="150"/>
      <c r="N778" s="150"/>
      <c r="O778" s="150"/>
      <c r="P778" s="150"/>
      <c r="Q778" s="150"/>
      <c r="R778" s="150"/>
      <c r="S778" s="21"/>
      <c r="T778" s="45"/>
      <c r="AA778" s="46"/>
    </row>
    <row r="779" spans="2:51" s="7" customFormat="1" ht="15.75" customHeight="1">
      <c r="B779" s="113"/>
      <c r="E779" s="114"/>
      <c r="F779" s="174" t="s">
        <v>627</v>
      </c>
      <c r="G779" s="175"/>
      <c r="H779" s="175"/>
      <c r="I779" s="175"/>
      <c r="K779" s="115">
        <v>202.47</v>
      </c>
      <c r="S779" s="113"/>
      <c r="T779" s="116"/>
      <c r="AA779" s="117"/>
      <c r="AT779" s="114" t="s">
        <v>130</v>
      </c>
      <c r="AU779" s="114" t="s">
        <v>73</v>
      </c>
      <c r="AV779" s="114" t="s">
        <v>73</v>
      </c>
      <c r="AW779" s="114" t="s">
        <v>82</v>
      </c>
      <c r="AX779" s="114" t="s">
        <v>65</v>
      </c>
      <c r="AY779" s="114" t="s">
        <v>119</v>
      </c>
    </row>
    <row r="780" spans="2:51" s="7" customFormat="1" ht="15.75" customHeight="1">
      <c r="B780" s="118"/>
      <c r="E780" s="119"/>
      <c r="F780" s="187" t="s">
        <v>132</v>
      </c>
      <c r="G780" s="188"/>
      <c r="H780" s="188"/>
      <c r="I780" s="188"/>
      <c r="K780" s="120">
        <v>202.47</v>
      </c>
      <c r="S780" s="118"/>
      <c r="T780" s="121"/>
      <c r="AA780" s="122"/>
      <c r="AT780" s="119" t="s">
        <v>130</v>
      </c>
      <c r="AU780" s="119" t="s">
        <v>73</v>
      </c>
      <c r="AV780" s="119" t="s">
        <v>124</v>
      </c>
      <c r="AW780" s="119" t="s">
        <v>82</v>
      </c>
      <c r="AX780" s="119" t="s">
        <v>18</v>
      </c>
      <c r="AY780" s="119" t="s">
        <v>119</v>
      </c>
    </row>
    <row r="781" spans="2:65" s="7" customFormat="1" ht="27" customHeight="1">
      <c r="B781" s="21"/>
      <c r="C781" s="99">
        <v>156</v>
      </c>
      <c r="D781" s="99" t="s">
        <v>120</v>
      </c>
      <c r="E781" s="100" t="s">
        <v>342</v>
      </c>
      <c r="F781" s="168" t="s">
        <v>343</v>
      </c>
      <c r="G781" s="169"/>
      <c r="H781" s="169"/>
      <c r="I781" s="169"/>
      <c r="J781" s="102" t="s">
        <v>146</v>
      </c>
      <c r="K781" s="103">
        <v>13.41</v>
      </c>
      <c r="L781" s="172"/>
      <c r="M781" s="169"/>
      <c r="N781" s="173">
        <f>ROUND($L$781*$K$781,2)</f>
        <v>0</v>
      </c>
      <c r="O781" s="169"/>
      <c r="P781" s="169"/>
      <c r="Q781" s="169"/>
      <c r="R781" s="101"/>
      <c r="S781" s="21"/>
      <c r="T781" s="104"/>
      <c r="U781" s="105" t="s">
        <v>35</v>
      </c>
      <c r="X781" s="106">
        <v>0</v>
      </c>
      <c r="Y781" s="106">
        <f>$X$781*$K$781</f>
        <v>0</v>
      </c>
      <c r="Z781" s="106">
        <v>0</v>
      </c>
      <c r="AA781" s="107">
        <f>$Z$781*$K$781</f>
        <v>0</v>
      </c>
      <c r="AR781" s="68" t="s">
        <v>124</v>
      </c>
      <c r="AT781" s="68" t="s">
        <v>120</v>
      </c>
      <c r="AU781" s="68" t="s">
        <v>73</v>
      </c>
      <c r="AY781" s="7" t="s">
        <v>119</v>
      </c>
      <c r="BE781" s="108">
        <f>IF($U$781="základní",$N$781,0)</f>
        <v>0</v>
      </c>
      <c r="BF781" s="108">
        <f>IF($U$781="snížená",$N$781,0)</f>
        <v>0</v>
      </c>
      <c r="BG781" s="108">
        <f>IF($U$781="zákl. přenesená",$N$781,0)</f>
        <v>0</v>
      </c>
      <c r="BH781" s="108">
        <f>IF($U$781="sníž. přenesená",$N$781,0)</f>
        <v>0</v>
      </c>
      <c r="BI781" s="108">
        <f>IF($U$781="nulová",$N$781,0)</f>
        <v>0</v>
      </c>
      <c r="BJ781" s="68" t="s">
        <v>18</v>
      </c>
      <c r="BK781" s="108">
        <f>ROUND($L$781*$K$781,2)</f>
        <v>0</v>
      </c>
      <c r="BL781" s="68" t="s">
        <v>124</v>
      </c>
      <c r="BM781" s="68" t="s">
        <v>628</v>
      </c>
    </row>
    <row r="782" spans="2:47" s="7" customFormat="1" ht="16.5" customHeight="1">
      <c r="B782" s="21"/>
      <c r="F782" s="166" t="s">
        <v>344</v>
      </c>
      <c r="G782" s="150"/>
      <c r="H782" s="150"/>
      <c r="I782" s="150"/>
      <c r="J782" s="150"/>
      <c r="K782" s="150"/>
      <c r="L782" s="150"/>
      <c r="M782" s="150"/>
      <c r="N782" s="150"/>
      <c r="O782" s="150"/>
      <c r="P782" s="150"/>
      <c r="Q782" s="150"/>
      <c r="R782" s="150"/>
      <c r="S782" s="21"/>
      <c r="T782" s="45"/>
      <c r="AA782" s="46"/>
      <c r="AT782" s="7" t="s">
        <v>126</v>
      </c>
      <c r="AU782" s="7" t="s">
        <v>73</v>
      </c>
    </row>
    <row r="783" spans="2:51" s="7" customFormat="1" ht="15.75" customHeight="1">
      <c r="B783" s="113"/>
      <c r="E783" s="114"/>
      <c r="F783" s="174" t="s">
        <v>629</v>
      </c>
      <c r="G783" s="175"/>
      <c r="H783" s="175"/>
      <c r="I783" s="175"/>
      <c r="K783" s="115">
        <v>13.41</v>
      </c>
      <c r="S783" s="113"/>
      <c r="T783" s="116"/>
      <c r="AA783" s="117"/>
      <c r="AT783" s="114" t="s">
        <v>130</v>
      </c>
      <c r="AU783" s="114" t="s">
        <v>73</v>
      </c>
      <c r="AV783" s="114" t="s">
        <v>73</v>
      </c>
      <c r="AW783" s="114" t="s">
        <v>82</v>
      </c>
      <c r="AX783" s="114" t="s">
        <v>65</v>
      </c>
      <c r="AY783" s="114" t="s">
        <v>119</v>
      </c>
    </row>
    <row r="784" spans="2:51" s="7" customFormat="1" ht="15.75" customHeight="1">
      <c r="B784" s="118"/>
      <c r="E784" s="119"/>
      <c r="F784" s="187" t="s">
        <v>132</v>
      </c>
      <c r="G784" s="188"/>
      <c r="H784" s="188"/>
      <c r="I784" s="188"/>
      <c r="K784" s="120">
        <v>13.41</v>
      </c>
      <c r="S784" s="118"/>
      <c r="T784" s="121"/>
      <c r="AA784" s="122"/>
      <c r="AT784" s="119" t="s">
        <v>130</v>
      </c>
      <c r="AU784" s="119" t="s">
        <v>73</v>
      </c>
      <c r="AV784" s="119" t="s">
        <v>124</v>
      </c>
      <c r="AW784" s="119" t="s">
        <v>82</v>
      </c>
      <c r="AX784" s="119" t="s">
        <v>18</v>
      </c>
      <c r="AY784" s="119" t="s">
        <v>119</v>
      </c>
    </row>
    <row r="785" spans="2:65" s="7" customFormat="1" ht="27" customHeight="1">
      <c r="B785" s="21"/>
      <c r="C785" s="99">
        <v>157</v>
      </c>
      <c r="D785" s="99" t="s">
        <v>120</v>
      </c>
      <c r="E785" s="100" t="s">
        <v>347</v>
      </c>
      <c r="F785" s="168" t="s">
        <v>348</v>
      </c>
      <c r="G785" s="169"/>
      <c r="H785" s="169"/>
      <c r="I785" s="169"/>
      <c r="J785" s="102" t="s">
        <v>286</v>
      </c>
      <c r="K785" s="103">
        <v>6</v>
      </c>
      <c r="L785" s="172"/>
      <c r="M785" s="169"/>
      <c r="N785" s="173">
        <f>ROUND($L$785*$K$785,2)</f>
        <v>0</v>
      </c>
      <c r="O785" s="169"/>
      <c r="P785" s="169"/>
      <c r="Q785" s="169"/>
      <c r="R785" s="101"/>
      <c r="S785" s="21"/>
      <c r="T785" s="104"/>
      <c r="U785" s="105" t="s">
        <v>35</v>
      </c>
      <c r="X785" s="106">
        <v>0</v>
      </c>
      <c r="Y785" s="106">
        <f>$X$785*$K$785</f>
        <v>0</v>
      </c>
      <c r="Z785" s="106">
        <v>0</v>
      </c>
      <c r="AA785" s="107">
        <f>$Z$785*$K$785</f>
        <v>0</v>
      </c>
      <c r="AR785" s="68" t="s">
        <v>124</v>
      </c>
      <c r="AT785" s="68" t="s">
        <v>120</v>
      </c>
      <c r="AU785" s="68" t="s">
        <v>73</v>
      </c>
      <c r="AY785" s="7" t="s">
        <v>119</v>
      </c>
      <c r="BE785" s="108">
        <f>IF($U$785="základní",$N$785,0)</f>
        <v>0</v>
      </c>
      <c r="BF785" s="108">
        <f>IF($U$785="snížená",$N$785,0)</f>
        <v>0</v>
      </c>
      <c r="BG785" s="108">
        <f>IF($U$785="zákl. přenesená",$N$785,0)</f>
        <v>0</v>
      </c>
      <c r="BH785" s="108">
        <f>IF($U$785="sníž. přenesená",$N$785,0)</f>
        <v>0</v>
      </c>
      <c r="BI785" s="108">
        <f>IF($U$785="nulová",$N$785,0)</f>
        <v>0</v>
      </c>
      <c r="BJ785" s="68" t="s">
        <v>18</v>
      </c>
      <c r="BK785" s="108">
        <f>ROUND($L$785*$K$785,2)</f>
        <v>0</v>
      </c>
      <c r="BL785" s="68" t="s">
        <v>124</v>
      </c>
      <c r="BM785" s="68" t="s">
        <v>630</v>
      </c>
    </row>
    <row r="786" spans="2:47" s="7" customFormat="1" ht="16.5" customHeight="1">
      <c r="B786" s="21"/>
      <c r="F786" s="166" t="s">
        <v>349</v>
      </c>
      <c r="G786" s="150"/>
      <c r="H786" s="150"/>
      <c r="I786" s="150"/>
      <c r="J786" s="150"/>
      <c r="K786" s="150"/>
      <c r="L786" s="150"/>
      <c r="M786" s="150"/>
      <c r="N786" s="150"/>
      <c r="O786" s="150"/>
      <c r="P786" s="150"/>
      <c r="Q786" s="150"/>
      <c r="R786" s="150"/>
      <c r="S786" s="21"/>
      <c r="T786" s="45"/>
      <c r="AA786" s="46"/>
      <c r="AT786" s="7" t="s">
        <v>126</v>
      </c>
      <c r="AU786" s="7" t="s">
        <v>73</v>
      </c>
    </row>
    <row r="787" spans="2:47" s="7" customFormat="1" ht="168.75" customHeight="1">
      <c r="B787" s="21"/>
      <c r="F787" s="167" t="s">
        <v>350</v>
      </c>
      <c r="G787" s="150"/>
      <c r="H787" s="150"/>
      <c r="I787" s="150"/>
      <c r="J787" s="150"/>
      <c r="K787" s="150"/>
      <c r="L787" s="150"/>
      <c r="M787" s="150"/>
      <c r="N787" s="150"/>
      <c r="O787" s="150"/>
      <c r="P787" s="150"/>
      <c r="Q787" s="150"/>
      <c r="R787" s="150"/>
      <c r="S787" s="21"/>
      <c r="T787" s="45"/>
      <c r="AA787" s="46"/>
      <c r="AT787" s="7" t="s">
        <v>128</v>
      </c>
      <c r="AU787" s="7" t="s">
        <v>73</v>
      </c>
    </row>
    <row r="788" spans="2:65" s="7" customFormat="1" ht="15.75" customHeight="1">
      <c r="B788" s="21"/>
      <c r="C788" s="99">
        <v>158</v>
      </c>
      <c r="D788" s="99" t="s">
        <v>120</v>
      </c>
      <c r="E788" s="100" t="s">
        <v>360</v>
      </c>
      <c r="F788" s="168" t="s">
        <v>361</v>
      </c>
      <c r="G788" s="169"/>
      <c r="H788" s="169"/>
      <c r="I788" s="169"/>
      <c r="J788" s="102" t="s">
        <v>286</v>
      </c>
      <c r="K788" s="103">
        <v>2</v>
      </c>
      <c r="L788" s="172"/>
      <c r="M788" s="169"/>
      <c r="N788" s="173">
        <f>ROUND($L$788*$K$788,2)</f>
        <v>0</v>
      </c>
      <c r="O788" s="169"/>
      <c r="P788" s="169"/>
      <c r="Q788" s="169"/>
      <c r="R788" s="101"/>
      <c r="S788" s="21"/>
      <c r="T788" s="104"/>
      <c r="U788" s="105" t="s">
        <v>35</v>
      </c>
      <c r="X788" s="106">
        <v>0</v>
      </c>
      <c r="Y788" s="106">
        <f>$X$788*$K$788</f>
        <v>0</v>
      </c>
      <c r="Z788" s="106">
        <v>0</v>
      </c>
      <c r="AA788" s="107">
        <f>$Z$788*$K$788</f>
        <v>0</v>
      </c>
      <c r="AR788" s="68" t="s">
        <v>124</v>
      </c>
      <c r="AT788" s="68" t="s">
        <v>120</v>
      </c>
      <c r="AU788" s="68" t="s">
        <v>73</v>
      </c>
      <c r="AY788" s="7" t="s">
        <v>119</v>
      </c>
      <c r="BE788" s="108">
        <f>IF($U$788="základní",$N$788,0)</f>
        <v>0</v>
      </c>
      <c r="BF788" s="108">
        <f>IF($U$788="snížená",$N$788,0)</f>
        <v>0</v>
      </c>
      <c r="BG788" s="108">
        <f>IF($U$788="zákl. přenesená",$N$788,0)</f>
        <v>0</v>
      </c>
      <c r="BH788" s="108">
        <f>IF($U$788="sníž. přenesená",$N$788,0)</f>
        <v>0</v>
      </c>
      <c r="BI788" s="108">
        <f>IF($U$788="nulová",$N$788,0)</f>
        <v>0</v>
      </c>
      <c r="BJ788" s="68" t="s">
        <v>18</v>
      </c>
      <c r="BK788" s="108">
        <f>ROUND($L$788*$K$788,2)</f>
        <v>0</v>
      </c>
      <c r="BL788" s="68" t="s">
        <v>124</v>
      </c>
      <c r="BM788" s="68" t="s">
        <v>631</v>
      </c>
    </row>
    <row r="789" spans="2:47" s="7" customFormat="1" ht="16.5" customHeight="1">
      <c r="B789" s="21"/>
      <c r="F789" s="166" t="s">
        <v>361</v>
      </c>
      <c r="G789" s="150"/>
      <c r="H789" s="150"/>
      <c r="I789" s="150"/>
      <c r="J789" s="150"/>
      <c r="K789" s="150"/>
      <c r="L789" s="150"/>
      <c r="M789" s="150"/>
      <c r="N789" s="150"/>
      <c r="O789" s="150"/>
      <c r="P789" s="150"/>
      <c r="Q789" s="150"/>
      <c r="R789" s="150"/>
      <c r="S789" s="21"/>
      <c r="T789" s="45"/>
      <c r="AA789" s="46"/>
      <c r="AT789" s="7" t="s">
        <v>126</v>
      </c>
      <c r="AU789" s="7" t="s">
        <v>73</v>
      </c>
    </row>
    <row r="790" spans="2:27" s="7" customFormat="1" ht="16.5" customHeight="1">
      <c r="B790" s="21"/>
      <c r="F790" s="166" t="s">
        <v>774</v>
      </c>
      <c r="G790" s="150"/>
      <c r="H790" s="150"/>
      <c r="I790" s="150"/>
      <c r="J790" s="150"/>
      <c r="K790" s="150"/>
      <c r="L790" s="150"/>
      <c r="M790" s="150"/>
      <c r="N790" s="150"/>
      <c r="O790" s="150"/>
      <c r="P790" s="150"/>
      <c r="Q790" s="150"/>
      <c r="R790" s="150"/>
      <c r="S790" s="21"/>
      <c r="T790" s="45"/>
      <c r="AA790" s="46"/>
    </row>
    <row r="791" spans="2:65" s="7" customFormat="1" ht="15.75" customHeight="1">
      <c r="B791" s="21"/>
      <c r="C791" s="99">
        <v>159</v>
      </c>
      <c r="D791" s="99" t="s">
        <v>120</v>
      </c>
      <c r="E791" s="100" t="s">
        <v>363</v>
      </c>
      <c r="F791" s="168" t="s">
        <v>364</v>
      </c>
      <c r="G791" s="169"/>
      <c r="H791" s="169"/>
      <c r="I791" s="169"/>
      <c r="J791" s="102" t="s">
        <v>286</v>
      </c>
      <c r="K791" s="103">
        <v>2</v>
      </c>
      <c r="L791" s="172"/>
      <c r="M791" s="169"/>
      <c r="N791" s="173">
        <f>ROUND($L$791*$K$791,2)</f>
        <v>0</v>
      </c>
      <c r="O791" s="169"/>
      <c r="P791" s="169"/>
      <c r="Q791" s="169"/>
      <c r="R791" s="101"/>
      <c r="S791" s="21"/>
      <c r="T791" s="104"/>
      <c r="U791" s="105" t="s">
        <v>35</v>
      </c>
      <c r="X791" s="106">
        <v>0</v>
      </c>
      <c r="Y791" s="106">
        <f>$X$791*$K$791</f>
        <v>0</v>
      </c>
      <c r="Z791" s="106">
        <v>0</v>
      </c>
      <c r="AA791" s="107">
        <f>$Z$791*$K$791</f>
        <v>0</v>
      </c>
      <c r="AR791" s="68" t="s">
        <v>124</v>
      </c>
      <c r="AT791" s="68" t="s">
        <v>120</v>
      </c>
      <c r="AU791" s="68" t="s">
        <v>73</v>
      </c>
      <c r="AY791" s="7" t="s">
        <v>119</v>
      </c>
      <c r="BE791" s="108">
        <f>IF($U$791="základní",$N$791,0)</f>
        <v>0</v>
      </c>
      <c r="BF791" s="108">
        <f>IF($U$791="snížená",$N$791,0)</f>
        <v>0</v>
      </c>
      <c r="BG791" s="108">
        <f>IF($U$791="zákl. přenesená",$N$791,0)</f>
        <v>0</v>
      </c>
      <c r="BH791" s="108">
        <f>IF($U$791="sníž. přenesená",$N$791,0)</f>
        <v>0</v>
      </c>
      <c r="BI791" s="108">
        <f>IF($U$791="nulová",$N$791,0)</f>
        <v>0</v>
      </c>
      <c r="BJ791" s="68" t="s">
        <v>18</v>
      </c>
      <c r="BK791" s="108">
        <f>ROUND($L$791*$K$791,2)</f>
        <v>0</v>
      </c>
      <c r="BL791" s="68" t="s">
        <v>124</v>
      </c>
      <c r="BM791" s="68" t="s">
        <v>632</v>
      </c>
    </row>
    <row r="792" spans="2:47" s="7" customFormat="1" ht="16.5" customHeight="1">
      <c r="B792" s="21"/>
      <c r="F792" s="166" t="s">
        <v>364</v>
      </c>
      <c r="G792" s="150"/>
      <c r="H792" s="150"/>
      <c r="I792" s="150"/>
      <c r="J792" s="150"/>
      <c r="K792" s="150"/>
      <c r="L792" s="150"/>
      <c r="M792" s="150"/>
      <c r="N792" s="150"/>
      <c r="O792" s="150"/>
      <c r="P792" s="150"/>
      <c r="Q792" s="150"/>
      <c r="R792" s="150"/>
      <c r="S792" s="21"/>
      <c r="T792" s="45"/>
      <c r="AA792" s="46"/>
      <c r="AT792" s="7" t="s">
        <v>126</v>
      </c>
      <c r="AU792" s="7" t="s">
        <v>73</v>
      </c>
    </row>
    <row r="793" spans="2:27" s="7" customFormat="1" ht="16.5" customHeight="1">
      <c r="B793" s="21"/>
      <c r="F793" s="166" t="s">
        <v>774</v>
      </c>
      <c r="G793" s="150"/>
      <c r="H793" s="150"/>
      <c r="I793" s="150"/>
      <c r="J793" s="150"/>
      <c r="K793" s="150"/>
      <c r="L793" s="150"/>
      <c r="M793" s="150"/>
      <c r="N793" s="150"/>
      <c r="O793" s="150"/>
      <c r="P793" s="150"/>
      <c r="Q793" s="150"/>
      <c r="R793" s="150"/>
      <c r="S793" s="21"/>
      <c r="T793" s="45"/>
      <c r="AA793" s="46"/>
    </row>
    <row r="794" spans="2:65" s="7" customFormat="1" ht="15.75" customHeight="1">
      <c r="B794" s="21"/>
      <c r="C794" s="99">
        <v>160</v>
      </c>
      <c r="D794" s="99" t="s">
        <v>120</v>
      </c>
      <c r="E794" s="100" t="s">
        <v>581</v>
      </c>
      <c r="F794" s="168" t="s">
        <v>582</v>
      </c>
      <c r="G794" s="169"/>
      <c r="H794" s="169"/>
      <c r="I794" s="169"/>
      <c r="J794" s="102" t="s">
        <v>286</v>
      </c>
      <c r="K794" s="103">
        <v>2</v>
      </c>
      <c r="L794" s="172"/>
      <c r="M794" s="169"/>
      <c r="N794" s="173">
        <f>ROUND($L$794*$K$794,2)</f>
        <v>0</v>
      </c>
      <c r="O794" s="169"/>
      <c r="P794" s="169"/>
      <c r="Q794" s="169"/>
      <c r="R794" s="101"/>
      <c r="S794" s="21"/>
      <c r="T794" s="104"/>
      <c r="U794" s="105" t="s">
        <v>35</v>
      </c>
      <c r="X794" s="106">
        <v>0</v>
      </c>
      <c r="Y794" s="106">
        <f>$X$794*$K$794</f>
        <v>0</v>
      </c>
      <c r="Z794" s="106">
        <v>0</v>
      </c>
      <c r="AA794" s="107">
        <f>$Z$794*$K$794</f>
        <v>0</v>
      </c>
      <c r="AR794" s="68" t="s">
        <v>124</v>
      </c>
      <c r="AT794" s="68" t="s">
        <v>120</v>
      </c>
      <c r="AU794" s="68" t="s">
        <v>73</v>
      </c>
      <c r="AY794" s="7" t="s">
        <v>119</v>
      </c>
      <c r="BE794" s="108">
        <f>IF($U$794="základní",$N$794,0)</f>
        <v>0</v>
      </c>
      <c r="BF794" s="108">
        <f>IF($U$794="snížená",$N$794,0)</f>
        <v>0</v>
      </c>
      <c r="BG794" s="108">
        <f>IF($U$794="zákl. přenesená",$N$794,0)</f>
        <v>0</v>
      </c>
      <c r="BH794" s="108">
        <f>IF($U$794="sníž. přenesená",$N$794,0)</f>
        <v>0</v>
      </c>
      <c r="BI794" s="108">
        <f>IF($U$794="nulová",$N$794,0)</f>
        <v>0</v>
      </c>
      <c r="BJ794" s="68" t="s">
        <v>18</v>
      </c>
      <c r="BK794" s="108">
        <f>ROUND($L$794*$K$794,2)</f>
        <v>0</v>
      </c>
      <c r="BL794" s="68" t="s">
        <v>124</v>
      </c>
      <c r="BM794" s="68" t="s">
        <v>633</v>
      </c>
    </row>
    <row r="795" spans="2:47" s="7" customFormat="1" ht="16.5" customHeight="1">
      <c r="B795" s="21"/>
      <c r="F795" s="166" t="s">
        <v>582</v>
      </c>
      <c r="G795" s="150"/>
      <c r="H795" s="150"/>
      <c r="I795" s="150"/>
      <c r="J795" s="150"/>
      <c r="K795" s="150"/>
      <c r="L795" s="150"/>
      <c r="M795" s="150"/>
      <c r="N795" s="150"/>
      <c r="O795" s="150"/>
      <c r="P795" s="150"/>
      <c r="Q795" s="150"/>
      <c r="R795" s="150"/>
      <c r="S795" s="21"/>
      <c r="T795" s="45"/>
      <c r="AA795" s="46"/>
      <c r="AT795" s="7" t="s">
        <v>126</v>
      </c>
      <c r="AU795" s="7" t="s">
        <v>73</v>
      </c>
    </row>
    <row r="796" spans="2:27" s="7" customFormat="1" ht="16.5" customHeight="1">
      <c r="B796" s="21"/>
      <c r="F796" s="166" t="s">
        <v>774</v>
      </c>
      <c r="G796" s="150"/>
      <c r="H796" s="150"/>
      <c r="I796" s="150"/>
      <c r="J796" s="150"/>
      <c r="K796" s="150"/>
      <c r="L796" s="150"/>
      <c r="M796" s="150"/>
      <c r="N796" s="150"/>
      <c r="O796" s="150"/>
      <c r="P796" s="150"/>
      <c r="Q796" s="150"/>
      <c r="R796" s="150"/>
      <c r="S796" s="21"/>
      <c r="T796" s="45"/>
      <c r="AA796" s="46"/>
    </row>
    <row r="797" spans="2:65" s="7" customFormat="1" ht="27" customHeight="1">
      <c r="B797" s="21"/>
      <c r="C797" s="99">
        <v>161</v>
      </c>
      <c r="D797" s="99" t="s">
        <v>120</v>
      </c>
      <c r="E797" s="100" t="s">
        <v>355</v>
      </c>
      <c r="F797" s="168" t="s">
        <v>356</v>
      </c>
      <c r="G797" s="169"/>
      <c r="H797" s="169"/>
      <c r="I797" s="169"/>
      <c r="J797" s="102" t="s">
        <v>286</v>
      </c>
      <c r="K797" s="103">
        <v>4</v>
      </c>
      <c r="L797" s="172"/>
      <c r="M797" s="169"/>
      <c r="N797" s="173">
        <f>ROUND($L$797*$K$797,2)</f>
        <v>0</v>
      </c>
      <c r="O797" s="169"/>
      <c r="P797" s="169"/>
      <c r="Q797" s="169"/>
      <c r="R797" s="101"/>
      <c r="S797" s="21"/>
      <c r="T797" s="104"/>
      <c r="U797" s="105" t="s">
        <v>35</v>
      </c>
      <c r="X797" s="106">
        <v>0</v>
      </c>
      <c r="Y797" s="106">
        <f>$X$797*$K$797</f>
        <v>0</v>
      </c>
      <c r="Z797" s="106">
        <v>0</v>
      </c>
      <c r="AA797" s="107">
        <f>$Z$797*$K$797</f>
        <v>0</v>
      </c>
      <c r="AR797" s="68" t="s">
        <v>124</v>
      </c>
      <c r="AT797" s="68" t="s">
        <v>120</v>
      </c>
      <c r="AU797" s="68" t="s">
        <v>73</v>
      </c>
      <c r="AY797" s="7" t="s">
        <v>119</v>
      </c>
      <c r="BE797" s="108">
        <f>IF($U$797="základní",$N$797,0)</f>
        <v>0</v>
      </c>
      <c r="BF797" s="108">
        <f>IF($U$797="snížená",$N$797,0)</f>
        <v>0</v>
      </c>
      <c r="BG797" s="108">
        <f>IF($U$797="zákl. přenesená",$N$797,0)</f>
        <v>0</v>
      </c>
      <c r="BH797" s="108">
        <f>IF($U$797="sníž. přenesená",$N$797,0)</f>
        <v>0</v>
      </c>
      <c r="BI797" s="108">
        <f>IF($U$797="nulová",$N$797,0)</f>
        <v>0</v>
      </c>
      <c r="BJ797" s="68" t="s">
        <v>18</v>
      </c>
      <c r="BK797" s="108">
        <f>ROUND($L$797*$K$797,2)</f>
        <v>0</v>
      </c>
      <c r="BL797" s="68" t="s">
        <v>124</v>
      </c>
      <c r="BM797" s="68" t="s">
        <v>634</v>
      </c>
    </row>
    <row r="798" spans="2:47" s="7" customFormat="1" ht="16.5" customHeight="1">
      <c r="B798" s="21"/>
      <c r="F798" s="166" t="s">
        <v>357</v>
      </c>
      <c r="G798" s="150"/>
      <c r="H798" s="150"/>
      <c r="I798" s="150"/>
      <c r="J798" s="150"/>
      <c r="K798" s="150"/>
      <c r="L798" s="150"/>
      <c r="M798" s="150"/>
      <c r="N798" s="150"/>
      <c r="O798" s="150"/>
      <c r="P798" s="150"/>
      <c r="Q798" s="150"/>
      <c r="R798" s="150"/>
      <c r="S798" s="21"/>
      <c r="T798" s="45"/>
      <c r="AA798" s="46"/>
      <c r="AT798" s="7" t="s">
        <v>126</v>
      </c>
      <c r="AU798" s="7" t="s">
        <v>73</v>
      </c>
    </row>
    <row r="799" spans="2:47" s="7" customFormat="1" ht="121.5" customHeight="1">
      <c r="B799" s="21"/>
      <c r="F799" s="167" t="s">
        <v>358</v>
      </c>
      <c r="G799" s="150"/>
      <c r="H799" s="150"/>
      <c r="I799" s="150"/>
      <c r="J799" s="150"/>
      <c r="K799" s="150"/>
      <c r="L799" s="150"/>
      <c r="M799" s="150"/>
      <c r="N799" s="150"/>
      <c r="O799" s="150"/>
      <c r="P799" s="150"/>
      <c r="Q799" s="150"/>
      <c r="R799" s="150"/>
      <c r="S799" s="21"/>
      <c r="T799" s="45"/>
      <c r="AA799" s="46"/>
      <c r="AT799" s="7" t="s">
        <v>128</v>
      </c>
      <c r="AU799" s="7" t="s">
        <v>73</v>
      </c>
    </row>
    <row r="800" spans="2:65" s="7" customFormat="1" ht="15.75" customHeight="1">
      <c r="B800" s="21"/>
      <c r="C800" s="99">
        <v>162</v>
      </c>
      <c r="D800" s="99" t="s">
        <v>120</v>
      </c>
      <c r="E800" s="100" t="s">
        <v>374</v>
      </c>
      <c r="F800" s="168" t="s">
        <v>375</v>
      </c>
      <c r="G800" s="169"/>
      <c r="H800" s="169"/>
      <c r="I800" s="169"/>
      <c r="J800" s="102" t="s">
        <v>286</v>
      </c>
      <c r="K800" s="103">
        <v>4</v>
      </c>
      <c r="L800" s="172"/>
      <c r="M800" s="169"/>
      <c r="N800" s="173">
        <f>ROUND($L$800*$K$800,2)</f>
        <v>0</v>
      </c>
      <c r="O800" s="169"/>
      <c r="P800" s="169"/>
      <c r="Q800" s="169"/>
      <c r="R800" s="101"/>
      <c r="S800" s="21"/>
      <c r="T800" s="104"/>
      <c r="U800" s="105" t="s">
        <v>35</v>
      </c>
      <c r="X800" s="106">
        <v>0</v>
      </c>
      <c r="Y800" s="106">
        <f>$X$800*$K$800</f>
        <v>0</v>
      </c>
      <c r="Z800" s="106">
        <v>0</v>
      </c>
      <c r="AA800" s="107">
        <f>$Z$800*$K$800</f>
        <v>0</v>
      </c>
      <c r="AR800" s="68" t="s">
        <v>124</v>
      </c>
      <c r="AT800" s="68" t="s">
        <v>120</v>
      </c>
      <c r="AU800" s="68" t="s">
        <v>73</v>
      </c>
      <c r="AY800" s="7" t="s">
        <v>119</v>
      </c>
      <c r="BE800" s="108">
        <f>IF($U$800="základní",$N$800,0)</f>
        <v>0</v>
      </c>
      <c r="BF800" s="108">
        <f>IF($U$800="snížená",$N$800,0)</f>
        <v>0</v>
      </c>
      <c r="BG800" s="108">
        <f>IF($U$800="zákl. přenesená",$N$800,0)</f>
        <v>0</v>
      </c>
      <c r="BH800" s="108">
        <f>IF($U$800="sníž. přenesená",$N$800,0)</f>
        <v>0</v>
      </c>
      <c r="BI800" s="108">
        <f>IF($U$800="nulová",$N$800,0)</f>
        <v>0</v>
      </c>
      <c r="BJ800" s="68" t="s">
        <v>18</v>
      </c>
      <c r="BK800" s="108">
        <f>ROUND($L$800*$K$800,2)</f>
        <v>0</v>
      </c>
      <c r="BL800" s="68" t="s">
        <v>124</v>
      </c>
      <c r="BM800" s="68" t="s">
        <v>635</v>
      </c>
    </row>
    <row r="801" spans="2:47" s="7" customFormat="1" ht="16.5" customHeight="1">
      <c r="B801" s="21"/>
      <c r="F801" s="166" t="s">
        <v>375</v>
      </c>
      <c r="G801" s="150"/>
      <c r="H801" s="150"/>
      <c r="I801" s="150"/>
      <c r="J801" s="150"/>
      <c r="K801" s="150"/>
      <c r="L801" s="150"/>
      <c r="M801" s="150"/>
      <c r="N801" s="150"/>
      <c r="O801" s="150"/>
      <c r="P801" s="150"/>
      <c r="Q801" s="150"/>
      <c r="R801" s="150"/>
      <c r="S801" s="21"/>
      <c r="T801" s="45"/>
      <c r="AA801" s="46"/>
      <c r="AT801" s="7" t="s">
        <v>126</v>
      </c>
      <c r="AU801" s="7" t="s">
        <v>73</v>
      </c>
    </row>
    <row r="802" spans="2:27" s="7" customFormat="1" ht="16.5" customHeight="1">
      <c r="B802" s="21"/>
      <c r="F802" s="166" t="s">
        <v>777</v>
      </c>
      <c r="G802" s="150"/>
      <c r="H802" s="150"/>
      <c r="I802" s="150"/>
      <c r="J802" s="150"/>
      <c r="K802" s="150"/>
      <c r="L802" s="150"/>
      <c r="M802" s="150"/>
      <c r="N802" s="150"/>
      <c r="O802" s="150"/>
      <c r="P802" s="150"/>
      <c r="Q802" s="150"/>
      <c r="R802" s="150"/>
      <c r="S802" s="21"/>
      <c r="T802" s="45"/>
      <c r="AA802" s="46"/>
    </row>
    <row r="803" spans="2:63" s="90" customFormat="1" ht="30.75" customHeight="1">
      <c r="B803" s="91"/>
      <c r="D803" s="98" t="s">
        <v>91</v>
      </c>
      <c r="N803" s="170">
        <f>$BK$803</f>
        <v>0</v>
      </c>
      <c r="O803" s="171"/>
      <c r="P803" s="171"/>
      <c r="Q803" s="171"/>
      <c r="S803" s="91"/>
      <c r="T803" s="94"/>
      <c r="W803" s="95">
        <f>SUM($W$804:$W$819)</f>
        <v>0</v>
      </c>
      <c r="Y803" s="95">
        <f>SUM($Y$804:$Y$819)</f>
        <v>0</v>
      </c>
      <c r="AA803" s="96">
        <f>SUM($AA$804:$AA$819)</f>
        <v>0</v>
      </c>
      <c r="AR803" s="93" t="s">
        <v>18</v>
      </c>
      <c r="AT803" s="93" t="s">
        <v>64</v>
      </c>
      <c r="AU803" s="93" t="s">
        <v>18</v>
      </c>
      <c r="AY803" s="93" t="s">
        <v>119</v>
      </c>
      <c r="BK803" s="97">
        <f>SUM($BK$804:$BK$819)</f>
        <v>0</v>
      </c>
    </row>
    <row r="804" spans="2:65" s="7" customFormat="1" ht="27" customHeight="1">
      <c r="B804" s="21"/>
      <c r="C804" s="99">
        <v>163</v>
      </c>
      <c r="D804" s="99" t="s">
        <v>120</v>
      </c>
      <c r="E804" s="100" t="s">
        <v>402</v>
      </c>
      <c r="F804" s="168" t="s">
        <v>403</v>
      </c>
      <c r="G804" s="169"/>
      <c r="H804" s="169"/>
      <c r="I804" s="169"/>
      <c r="J804" s="102" t="s">
        <v>180</v>
      </c>
      <c r="K804" s="103">
        <v>416.859</v>
      </c>
      <c r="L804" s="172"/>
      <c r="M804" s="169"/>
      <c r="N804" s="173">
        <f>ROUND($L$804*$K$804,2)</f>
        <v>0</v>
      </c>
      <c r="O804" s="169"/>
      <c r="P804" s="169"/>
      <c r="Q804" s="169"/>
      <c r="R804" s="101"/>
      <c r="S804" s="21"/>
      <c r="T804" s="104"/>
      <c r="U804" s="105" t="s">
        <v>35</v>
      </c>
      <c r="X804" s="106">
        <v>0</v>
      </c>
      <c r="Y804" s="106">
        <f>$X$804*$K$804</f>
        <v>0</v>
      </c>
      <c r="Z804" s="106">
        <v>0</v>
      </c>
      <c r="AA804" s="107">
        <f>$Z$804*$K$804</f>
        <v>0</v>
      </c>
      <c r="AR804" s="68" t="s">
        <v>124</v>
      </c>
      <c r="AT804" s="68" t="s">
        <v>120</v>
      </c>
      <c r="AU804" s="68" t="s">
        <v>73</v>
      </c>
      <c r="AY804" s="7" t="s">
        <v>119</v>
      </c>
      <c r="BE804" s="108">
        <f>IF($U$804="základní",$N$804,0)</f>
        <v>0</v>
      </c>
      <c r="BF804" s="108">
        <f>IF($U$804="snížená",$N$804,0)</f>
        <v>0</v>
      </c>
      <c r="BG804" s="108">
        <f>IF($U$804="zákl. přenesená",$N$804,0)</f>
        <v>0</v>
      </c>
      <c r="BH804" s="108">
        <f>IF($U$804="sníž. přenesená",$N$804,0)</f>
        <v>0</v>
      </c>
      <c r="BI804" s="108">
        <f>IF($U$804="nulová",$N$804,0)</f>
        <v>0</v>
      </c>
      <c r="BJ804" s="68" t="s">
        <v>18</v>
      </c>
      <c r="BK804" s="108">
        <f>ROUND($L$804*$K$804,2)</f>
        <v>0</v>
      </c>
      <c r="BL804" s="68" t="s">
        <v>124</v>
      </c>
      <c r="BM804" s="68" t="s">
        <v>636</v>
      </c>
    </row>
    <row r="805" spans="2:47" s="7" customFormat="1" ht="16.5" customHeight="1">
      <c r="B805" s="21"/>
      <c r="F805" s="166" t="s">
        <v>404</v>
      </c>
      <c r="G805" s="150"/>
      <c r="H805" s="150"/>
      <c r="I805" s="150"/>
      <c r="J805" s="150"/>
      <c r="K805" s="150"/>
      <c r="L805" s="150"/>
      <c r="M805" s="150"/>
      <c r="N805" s="150"/>
      <c r="O805" s="150"/>
      <c r="P805" s="150"/>
      <c r="Q805" s="150"/>
      <c r="R805" s="150"/>
      <c r="S805" s="21"/>
      <c r="T805" s="45"/>
      <c r="AA805" s="46"/>
      <c r="AT805" s="7" t="s">
        <v>126</v>
      </c>
      <c r="AU805" s="7" t="s">
        <v>73</v>
      </c>
    </row>
    <row r="806" spans="2:47" s="7" customFormat="1" ht="85.5" customHeight="1">
      <c r="B806" s="21"/>
      <c r="F806" s="167" t="s">
        <v>405</v>
      </c>
      <c r="G806" s="150"/>
      <c r="H806" s="150"/>
      <c r="I806" s="150"/>
      <c r="J806" s="150"/>
      <c r="K806" s="150"/>
      <c r="L806" s="150"/>
      <c r="M806" s="150"/>
      <c r="N806" s="150"/>
      <c r="O806" s="150"/>
      <c r="P806" s="150"/>
      <c r="Q806" s="150"/>
      <c r="R806" s="150"/>
      <c r="S806" s="21"/>
      <c r="T806" s="45"/>
      <c r="AA806" s="46"/>
      <c r="AT806" s="7" t="s">
        <v>128</v>
      </c>
      <c r="AU806" s="7" t="s">
        <v>73</v>
      </c>
    </row>
    <row r="807" spans="2:65" s="7" customFormat="1" ht="15.75" customHeight="1">
      <c r="B807" s="21"/>
      <c r="C807" s="99">
        <v>164</v>
      </c>
      <c r="D807" s="99" t="s">
        <v>120</v>
      </c>
      <c r="E807" s="100" t="s">
        <v>407</v>
      </c>
      <c r="F807" s="168" t="s">
        <v>408</v>
      </c>
      <c r="G807" s="169"/>
      <c r="H807" s="169"/>
      <c r="I807" s="169"/>
      <c r="J807" s="102" t="s">
        <v>180</v>
      </c>
      <c r="K807" s="103">
        <v>7920.321</v>
      </c>
      <c r="L807" s="172"/>
      <c r="M807" s="169"/>
      <c r="N807" s="173">
        <f>ROUND($L$807*$K$807,2)</f>
        <v>0</v>
      </c>
      <c r="O807" s="169"/>
      <c r="P807" s="169"/>
      <c r="Q807" s="169"/>
      <c r="R807" s="101"/>
      <c r="S807" s="21"/>
      <c r="T807" s="104"/>
      <c r="U807" s="105" t="s">
        <v>35</v>
      </c>
      <c r="X807" s="106">
        <v>0</v>
      </c>
      <c r="Y807" s="106">
        <f>$X$807*$K$807</f>
        <v>0</v>
      </c>
      <c r="Z807" s="106">
        <v>0</v>
      </c>
      <c r="AA807" s="107">
        <f>$Z$807*$K$807</f>
        <v>0</v>
      </c>
      <c r="AR807" s="68" t="s">
        <v>124</v>
      </c>
      <c r="AT807" s="68" t="s">
        <v>120</v>
      </c>
      <c r="AU807" s="68" t="s">
        <v>73</v>
      </c>
      <c r="AY807" s="7" t="s">
        <v>119</v>
      </c>
      <c r="BE807" s="108">
        <f>IF($U$807="základní",$N$807,0)</f>
        <v>0</v>
      </c>
      <c r="BF807" s="108">
        <f>IF($U$807="snížená",$N$807,0)</f>
        <v>0</v>
      </c>
      <c r="BG807" s="108">
        <f>IF($U$807="zákl. přenesená",$N$807,0)</f>
        <v>0</v>
      </c>
      <c r="BH807" s="108">
        <f>IF($U$807="sníž. přenesená",$N$807,0)</f>
        <v>0</v>
      </c>
      <c r="BI807" s="108">
        <f>IF($U$807="nulová",$N$807,0)</f>
        <v>0</v>
      </c>
      <c r="BJ807" s="68" t="s">
        <v>18</v>
      </c>
      <c r="BK807" s="108">
        <f>ROUND($L$807*$K$807,2)</f>
        <v>0</v>
      </c>
      <c r="BL807" s="68" t="s">
        <v>124</v>
      </c>
      <c r="BM807" s="68" t="s">
        <v>637</v>
      </c>
    </row>
    <row r="808" spans="2:47" s="7" customFormat="1" ht="16.5" customHeight="1">
      <c r="B808" s="21"/>
      <c r="F808" s="166" t="s">
        <v>409</v>
      </c>
      <c r="G808" s="150"/>
      <c r="H808" s="150"/>
      <c r="I808" s="150"/>
      <c r="J808" s="150"/>
      <c r="K808" s="150"/>
      <c r="L808" s="150"/>
      <c r="M808" s="150"/>
      <c r="N808" s="150"/>
      <c r="O808" s="150"/>
      <c r="P808" s="150"/>
      <c r="Q808" s="150"/>
      <c r="R808" s="150"/>
      <c r="S808" s="21"/>
      <c r="T808" s="45"/>
      <c r="AA808" s="46"/>
      <c r="AT808" s="7" t="s">
        <v>126</v>
      </c>
      <c r="AU808" s="7" t="s">
        <v>73</v>
      </c>
    </row>
    <row r="809" spans="2:47" s="7" customFormat="1" ht="85.5" customHeight="1">
      <c r="B809" s="21"/>
      <c r="F809" s="167" t="s">
        <v>405</v>
      </c>
      <c r="G809" s="150"/>
      <c r="H809" s="150"/>
      <c r="I809" s="150"/>
      <c r="J809" s="150"/>
      <c r="K809" s="150"/>
      <c r="L809" s="150"/>
      <c r="M809" s="150"/>
      <c r="N809" s="150"/>
      <c r="O809" s="150"/>
      <c r="P809" s="150"/>
      <c r="Q809" s="150"/>
      <c r="R809" s="150"/>
      <c r="S809" s="21"/>
      <c r="T809" s="45"/>
      <c r="AA809" s="46"/>
      <c r="AT809" s="7" t="s">
        <v>128</v>
      </c>
      <c r="AU809" s="7" t="s">
        <v>73</v>
      </c>
    </row>
    <row r="810" spans="2:51" s="7" customFormat="1" ht="15.75" customHeight="1">
      <c r="B810" s="113"/>
      <c r="E810" s="114"/>
      <c r="F810" s="174" t="s">
        <v>638</v>
      </c>
      <c r="G810" s="175"/>
      <c r="H810" s="175"/>
      <c r="I810" s="175"/>
      <c r="K810" s="115">
        <v>7920.321</v>
      </c>
      <c r="S810" s="113"/>
      <c r="T810" s="116"/>
      <c r="AA810" s="117"/>
      <c r="AT810" s="114" t="s">
        <v>130</v>
      </c>
      <c r="AU810" s="114" t="s">
        <v>73</v>
      </c>
      <c r="AV810" s="114" t="s">
        <v>73</v>
      </c>
      <c r="AW810" s="114" t="s">
        <v>82</v>
      </c>
      <c r="AX810" s="114" t="s">
        <v>65</v>
      </c>
      <c r="AY810" s="114" t="s">
        <v>119</v>
      </c>
    </row>
    <row r="811" spans="2:51" s="7" customFormat="1" ht="15.75" customHeight="1">
      <c r="B811" s="118"/>
      <c r="E811" s="119"/>
      <c r="F811" s="187" t="s">
        <v>132</v>
      </c>
      <c r="G811" s="188"/>
      <c r="H811" s="188"/>
      <c r="I811" s="188"/>
      <c r="K811" s="120">
        <v>7920.321</v>
      </c>
      <c r="S811" s="118"/>
      <c r="T811" s="121"/>
      <c r="AA811" s="122"/>
      <c r="AT811" s="119" t="s">
        <v>130</v>
      </c>
      <c r="AU811" s="119" t="s">
        <v>73</v>
      </c>
      <c r="AV811" s="119" t="s">
        <v>124</v>
      </c>
      <c r="AW811" s="119" t="s">
        <v>82</v>
      </c>
      <c r="AX811" s="119" t="s">
        <v>18</v>
      </c>
      <c r="AY811" s="119" t="s">
        <v>119</v>
      </c>
    </row>
    <row r="812" spans="2:65" s="7" customFormat="1" ht="27" customHeight="1">
      <c r="B812" s="21"/>
      <c r="C812" s="99">
        <v>165</v>
      </c>
      <c r="D812" s="99" t="s">
        <v>120</v>
      </c>
      <c r="E812" s="100" t="s">
        <v>412</v>
      </c>
      <c r="F812" s="168" t="s">
        <v>413</v>
      </c>
      <c r="G812" s="169"/>
      <c r="H812" s="169"/>
      <c r="I812" s="169"/>
      <c r="J812" s="102" t="s">
        <v>180</v>
      </c>
      <c r="K812" s="103">
        <v>72.301</v>
      </c>
      <c r="L812" s="172"/>
      <c r="M812" s="169"/>
      <c r="N812" s="173">
        <f>ROUND($L$812*$K$812,2)</f>
        <v>0</v>
      </c>
      <c r="O812" s="169"/>
      <c r="P812" s="169"/>
      <c r="Q812" s="169"/>
      <c r="R812" s="101"/>
      <c r="S812" s="21"/>
      <c r="T812" s="104"/>
      <c r="U812" s="105" t="s">
        <v>35</v>
      </c>
      <c r="X812" s="106">
        <v>0</v>
      </c>
      <c r="Y812" s="106">
        <f>$X$812*$K$812</f>
        <v>0</v>
      </c>
      <c r="Z812" s="106">
        <v>0</v>
      </c>
      <c r="AA812" s="107">
        <f>$Z$812*$K$812</f>
        <v>0</v>
      </c>
      <c r="AR812" s="68" t="s">
        <v>124</v>
      </c>
      <c r="AT812" s="68" t="s">
        <v>120</v>
      </c>
      <c r="AU812" s="68" t="s">
        <v>73</v>
      </c>
      <c r="AY812" s="7" t="s">
        <v>119</v>
      </c>
      <c r="BE812" s="108">
        <f>IF($U$812="základní",$N$812,0)</f>
        <v>0</v>
      </c>
      <c r="BF812" s="108">
        <f>IF($U$812="snížená",$N$812,0)</f>
        <v>0</v>
      </c>
      <c r="BG812" s="108">
        <f>IF($U$812="zákl. přenesená",$N$812,0)</f>
        <v>0</v>
      </c>
      <c r="BH812" s="108">
        <f>IF($U$812="sníž. přenesená",$N$812,0)</f>
        <v>0</v>
      </c>
      <c r="BI812" s="108">
        <f>IF($U$812="nulová",$N$812,0)</f>
        <v>0</v>
      </c>
      <c r="BJ812" s="68" t="s">
        <v>18</v>
      </c>
      <c r="BK812" s="108">
        <f>ROUND($L$812*$K$812,2)</f>
        <v>0</v>
      </c>
      <c r="BL812" s="68" t="s">
        <v>124</v>
      </c>
      <c r="BM812" s="68" t="s">
        <v>639</v>
      </c>
    </row>
    <row r="813" spans="2:47" s="7" customFormat="1" ht="16.5" customHeight="1">
      <c r="B813" s="21"/>
      <c r="F813" s="166" t="s">
        <v>414</v>
      </c>
      <c r="G813" s="150"/>
      <c r="H813" s="150"/>
      <c r="I813" s="150"/>
      <c r="J813" s="150"/>
      <c r="K813" s="150"/>
      <c r="L813" s="150"/>
      <c r="M813" s="150"/>
      <c r="N813" s="150"/>
      <c r="O813" s="150"/>
      <c r="P813" s="150"/>
      <c r="Q813" s="150"/>
      <c r="R813" s="150"/>
      <c r="S813" s="21"/>
      <c r="T813" s="45"/>
      <c r="AA813" s="46"/>
      <c r="AT813" s="7" t="s">
        <v>126</v>
      </c>
      <c r="AU813" s="7" t="s">
        <v>73</v>
      </c>
    </row>
    <row r="814" spans="2:47" s="7" customFormat="1" ht="85.5" customHeight="1">
      <c r="B814" s="21"/>
      <c r="F814" s="167" t="s">
        <v>415</v>
      </c>
      <c r="G814" s="150"/>
      <c r="H814" s="150"/>
      <c r="I814" s="150"/>
      <c r="J814" s="150"/>
      <c r="K814" s="150"/>
      <c r="L814" s="150"/>
      <c r="M814" s="150"/>
      <c r="N814" s="150"/>
      <c r="O814" s="150"/>
      <c r="P814" s="150"/>
      <c r="Q814" s="150"/>
      <c r="R814" s="150"/>
      <c r="S814" s="21"/>
      <c r="T814" s="45"/>
      <c r="AA814" s="46"/>
      <c r="AT814" s="7" t="s">
        <v>128</v>
      </c>
      <c r="AU814" s="7" t="s">
        <v>73</v>
      </c>
    </row>
    <row r="815" spans="2:65" s="7" customFormat="1" ht="27" customHeight="1">
      <c r="B815" s="21"/>
      <c r="C815" s="99">
        <v>166</v>
      </c>
      <c r="D815" s="99" t="s">
        <v>120</v>
      </c>
      <c r="E815" s="100" t="s">
        <v>417</v>
      </c>
      <c r="F815" s="168" t="s">
        <v>418</v>
      </c>
      <c r="G815" s="169"/>
      <c r="H815" s="169"/>
      <c r="I815" s="169"/>
      <c r="J815" s="102" t="s">
        <v>180</v>
      </c>
      <c r="K815" s="103">
        <v>344.558</v>
      </c>
      <c r="L815" s="172"/>
      <c r="M815" s="169"/>
      <c r="N815" s="173">
        <f>ROUND($L$815*$K$815,2)</f>
        <v>0</v>
      </c>
      <c r="O815" s="169"/>
      <c r="P815" s="169"/>
      <c r="Q815" s="169"/>
      <c r="R815" s="101"/>
      <c r="S815" s="21"/>
      <c r="T815" s="104"/>
      <c r="U815" s="105" t="s">
        <v>35</v>
      </c>
      <c r="X815" s="106">
        <v>0</v>
      </c>
      <c r="Y815" s="106">
        <f>$X$815*$K$815</f>
        <v>0</v>
      </c>
      <c r="Z815" s="106">
        <v>0</v>
      </c>
      <c r="AA815" s="107">
        <f>$Z$815*$K$815</f>
        <v>0</v>
      </c>
      <c r="AR815" s="68" t="s">
        <v>124</v>
      </c>
      <c r="AT815" s="68" t="s">
        <v>120</v>
      </c>
      <c r="AU815" s="68" t="s">
        <v>73</v>
      </c>
      <c r="AY815" s="7" t="s">
        <v>119</v>
      </c>
      <c r="BE815" s="108">
        <f>IF($U$815="základní",$N$815,0)</f>
        <v>0</v>
      </c>
      <c r="BF815" s="108">
        <f>IF($U$815="snížená",$N$815,0)</f>
        <v>0</v>
      </c>
      <c r="BG815" s="108">
        <f>IF($U$815="zákl. přenesená",$N$815,0)</f>
        <v>0</v>
      </c>
      <c r="BH815" s="108">
        <f>IF($U$815="sníž. přenesená",$N$815,0)</f>
        <v>0</v>
      </c>
      <c r="BI815" s="108">
        <f>IF($U$815="nulová",$N$815,0)</f>
        <v>0</v>
      </c>
      <c r="BJ815" s="68" t="s">
        <v>18</v>
      </c>
      <c r="BK815" s="108">
        <f>ROUND($L$815*$K$815,2)</f>
        <v>0</v>
      </c>
      <c r="BL815" s="68" t="s">
        <v>124</v>
      </c>
      <c r="BM815" s="68" t="s">
        <v>640</v>
      </c>
    </row>
    <row r="816" spans="2:47" s="7" customFormat="1" ht="16.5" customHeight="1">
      <c r="B816" s="21"/>
      <c r="F816" s="166" t="s">
        <v>419</v>
      </c>
      <c r="G816" s="150"/>
      <c r="H816" s="150"/>
      <c r="I816" s="150"/>
      <c r="J816" s="150"/>
      <c r="K816" s="150"/>
      <c r="L816" s="150"/>
      <c r="M816" s="150"/>
      <c r="N816" s="150"/>
      <c r="O816" s="150"/>
      <c r="P816" s="150"/>
      <c r="Q816" s="150"/>
      <c r="R816" s="150"/>
      <c r="S816" s="21"/>
      <c r="T816" s="45"/>
      <c r="AA816" s="46"/>
      <c r="AT816" s="7" t="s">
        <v>126</v>
      </c>
      <c r="AU816" s="7" t="s">
        <v>73</v>
      </c>
    </row>
    <row r="817" spans="2:47" s="7" customFormat="1" ht="85.5" customHeight="1">
      <c r="B817" s="21"/>
      <c r="F817" s="167" t="s">
        <v>415</v>
      </c>
      <c r="G817" s="150"/>
      <c r="H817" s="150"/>
      <c r="I817" s="150"/>
      <c r="J817" s="150"/>
      <c r="K817" s="150"/>
      <c r="L817" s="150"/>
      <c r="M817" s="150"/>
      <c r="N817" s="150"/>
      <c r="O817" s="150"/>
      <c r="P817" s="150"/>
      <c r="Q817" s="150"/>
      <c r="R817" s="150"/>
      <c r="S817" s="21"/>
      <c r="T817" s="45"/>
      <c r="AA817" s="46"/>
      <c r="AT817" s="7" t="s">
        <v>128</v>
      </c>
      <c r="AU817" s="7" t="s">
        <v>73</v>
      </c>
    </row>
    <row r="818" spans="2:65" s="7" customFormat="1" ht="27" customHeight="1">
      <c r="B818" s="21"/>
      <c r="C818" s="99">
        <v>167</v>
      </c>
      <c r="D818" s="99" t="s">
        <v>120</v>
      </c>
      <c r="E818" s="100" t="s">
        <v>421</v>
      </c>
      <c r="F818" s="168" t="s">
        <v>422</v>
      </c>
      <c r="G818" s="169"/>
      <c r="H818" s="169"/>
      <c r="I818" s="169"/>
      <c r="J818" s="102" t="s">
        <v>180</v>
      </c>
      <c r="K818" s="103">
        <v>498.372</v>
      </c>
      <c r="L818" s="172"/>
      <c r="M818" s="169"/>
      <c r="N818" s="173">
        <f>ROUND($L$818*$K$818,2)</f>
        <v>0</v>
      </c>
      <c r="O818" s="169"/>
      <c r="P818" s="169"/>
      <c r="Q818" s="169"/>
      <c r="R818" s="101"/>
      <c r="S818" s="21"/>
      <c r="T818" s="104"/>
      <c r="U818" s="105" t="s">
        <v>35</v>
      </c>
      <c r="X818" s="106">
        <v>0</v>
      </c>
      <c r="Y818" s="106">
        <f>$X$818*$K$818</f>
        <v>0</v>
      </c>
      <c r="Z818" s="106">
        <v>0</v>
      </c>
      <c r="AA818" s="107">
        <f>$Z$818*$K$818</f>
        <v>0</v>
      </c>
      <c r="AR818" s="68" t="s">
        <v>124</v>
      </c>
      <c r="AT818" s="68" t="s">
        <v>120</v>
      </c>
      <c r="AU818" s="68" t="s">
        <v>73</v>
      </c>
      <c r="AY818" s="7" t="s">
        <v>119</v>
      </c>
      <c r="BE818" s="108">
        <f>IF($U$818="základní",$N$818,0)</f>
        <v>0</v>
      </c>
      <c r="BF818" s="108">
        <f>IF($U$818="snížená",$N$818,0)</f>
        <v>0</v>
      </c>
      <c r="BG818" s="108">
        <f>IF($U$818="zákl. přenesená",$N$818,0)</f>
        <v>0</v>
      </c>
      <c r="BH818" s="108">
        <f>IF($U$818="sníž. přenesená",$N$818,0)</f>
        <v>0</v>
      </c>
      <c r="BI818" s="108">
        <f>IF($U$818="nulová",$N$818,0)</f>
        <v>0</v>
      </c>
      <c r="BJ818" s="68" t="s">
        <v>18</v>
      </c>
      <c r="BK818" s="108">
        <f>ROUND($L$818*$K$818,2)</f>
        <v>0</v>
      </c>
      <c r="BL818" s="68" t="s">
        <v>124</v>
      </c>
      <c r="BM818" s="68" t="s">
        <v>641</v>
      </c>
    </row>
    <row r="819" spans="2:47" s="7" customFormat="1" ht="16.5" customHeight="1">
      <c r="B819" s="21"/>
      <c r="F819" s="166" t="s">
        <v>423</v>
      </c>
      <c r="G819" s="150"/>
      <c r="H819" s="150"/>
      <c r="I819" s="150"/>
      <c r="J819" s="150"/>
      <c r="K819" s="150"/>
      <c r="L819" s="150"/>
      <c r="M819" s="150"/>
      <c r="N819" s="150"/>
      <c r="O819" s="150"/>
      <c r="P819" s="150"/>
      <c r="Q819" s="150"/>
      <c r="R819" s="150"/>
      <c r="S819" s="21"/>
      <c r="T819" s="45"/>
      <c r="AA819" s="46"/>
      <c r="AT819" s="7" t="s">
        <v>126</v>
      </c>
      <c r="AU819" s="7" t="s">
        <v>73</v>
      </c>
    </row>
    <row r="820" spans="2:63" s="90" customFormat="1" ht="30.75" customHeight="1">
      <c r="B820" s="91"/>
      <c r="D820" s="98" t="s">
        <v>92</v>
      </c>
      <c r="N820" s="170">
        <f>$BK$820</f>
        <v>0</v>
      </c>
      <c r="O820" s="171"/>
      <c r="P820" s="171"/>
      <c r="Q820" s="171"/>
      <c r="S820" s="91"/>
      <c r="T820" s="94"/>
      <c r="W820" s="95">
        <f>SUM($W$821:$W$828)</f>
        <v>0</v>
      </c>
      <c r="Y820" s="95">
        <f>SUM($Y$821:$Y$828)</f>
        <v>0</v>
      </c>
      <c r="AA820" s="96">
        <f>SUM($AA$821:$AA$828)</f>
        <v>0</v>
      </c>
      <c r="AR820" s="93" t="s">
        <v>18</v>
      </c>
      <c r="AT820" s="93" t="s">
        <v>64</v>
      </c>
      <c r="AU820" s="93" t="s">
        <v>18</v>
      </c>
      <c r="AY820" s="93" t="s">
        <v>119</v>
      </c>
      <c r="BK820" s="97">
        <f>SUM($BK$821:$BK$828)</f>
        <v>0</v>
      </c>
    </row>
    <row r="821" spans="2:65" s="7" customFormat="1" ht="15.75" customHeight="1">
      <c r="B821" s="21"/>
      <c r="C821" s="99">
        <v>168</v>
      </c>
      <c r="D821" s="99" t="s">
        <v>120</v>
      </c>
      <c r="E821" s="100" t="s">
        <v>425</v>
      </c>
      <c r="F821" s="186" t="s">
        <v>426</v>
      </c>
      <c r="G821" s="185"/>
      <c r="H821" s="185"/>
      <c r="I821" s="185"/>
      <c r="J821" s="127" t="s">
        <v>427</v>
      </c>
      <c r="K821" s="128">
        <v>4</v>
      </c>
      <c r="L821" s="184"/>
      <c r="M821" s="185"/>
      <c r="N821" s="184">
        <f>ROUND($L$821*$K$821,2)</f>
        <v>0</v>
      </c>
      <c r="O821" s="185"/>
      <c r="P821" s="185"/>
      <c r="Q821" s="185"/>
      <c r="R821" s="132" t="s">
        <v>787</v>
      </c>
      <c r="S821" s="21"/>
      <c r="T821" s="104"/>
      <c r="U821" s="105" t="s">
        <v>35</v>
      </c>
      <c r="X821" s="106">
        <v>0</v>
      </c>
      <c r="Y821" s="106">
        <f>$X$821*$K$821</f>
        <v>0</v>
      </c>
      <c r="Z821" s="106">
        <v>0</v>
      </c>
      <c r="AA821" s="107">
        <f>$Z$821*$K$821</f>
        <v>0</v>
      </c>
      <c r="AR821" s="68" t="s">
        <v>124</v>
      </c>
      <c r="AT821" s="68" t="s">
        <v>120</v>
      </c>
      <c r="AU821" s="68" t="s">
        <v>73</v>
      </c>
      <c r="AY821" s="7" t="s">
        <v>119</v>
      </c>
      <c r="BE821" s="108">
        <f>IF($U$821="základní",$N$821,0)</f>
        <v>0</v>
      </c>
      <c r="BF821" s="108">
        <f>IF($U$821="snížená",$N$821,0)</f>
        <v>0</v>
      </c>
      <c r="BG821" s="108">
        <f>IF($U$821="zákl. přenesená",$N$821,0)</f>
        <v>0</v>
      </c>
      <c r="BH821" s="108">
        <f>IF($U$821="sníž. přenesená",$N$821,0)</f>
        <v>0</v>
      </c>
      <c r="BI821" s="108">
        <f>IF($U$821="nulová",$N$821,0)</f>
        <v>0</v>
      </c>
      <c r="BJ821" s="68" t="s">
        <v>18</v>
      </c>
      <c r="BK821" s="108">
        <f>ROUND($L$821*$K$821,2)</f>
        <v>0</v>
      </c>
      <c r="BL821" s="68" t="s">
        <v>124</v>
      </c>
      <c r="BM821" s="68" t="s">
        <v>642</v>
      </c>
    </row>
    <row r="822" spans="2:47" s="7" customFormat="1" ht="16.5" customHeight="1">
      <c r="B822" s="21"/>
      <c r="F822" s="166" t="s">
        <v>426</v>
      </c>
      <c r="G822" s="150"/>
      <c r="H822" s="150"/>
      <c r="I822" s="150"/>
      <c r="J822" s="150"/>
      <c r="K822" s="150"/>
      <c r="L822" s="150"/>
      <c r="M822" s="150"/>
      <c r="N822" s="150"/>
      <c r="O822" s="150"/>
      <c r="P822" s="150"/>
      <c r="Q822" s="150"/>
      <c r="R822" s="150"/>
      <c r="S822" s="21"/>
      <c r="T822" s="45"/>
      <c r="AA822" s="46"/>
      <c r="AT822" s="7" t="s">
        <v>126</v>
      </c>
      <c r="AU822" s="7" t="s">
        <v>73</v>
      </c>
    </row>
    <row r="823" spans="2:27" s="7" customFormat="1" ht="16.5" customHeight="1">
      <c r="B823" s="21"/>
      <c r="F823" s="166" t="s">
        <v>780</v>
      </c>
      <c r="G823" s="150"/>
      <c r="H823" s="150"/>
      <c r="I823" s="150"/>
      <c r="J823" s="150"/>
      <c r="K823" s="150"/>
      <c r="L823" s="150"/>
      <c r="M823" s="150"/>
      <c r="N823" s="150"/>
      <c r="O823" s="150"/>
      <c r="P823" s="150"/>
      <c r="Q823" s="150"/>
      <c r="R823" s="150"/>
      <c r="S823" s="21"/>
      <c r="T823" s="45"/>
      <c r="AA823" s="46"/>
    </row>
    <row r="824" spans="2:65" s="7" customFormat="1" ht="15.75" customHeight="1">
      <c r="B824" s="21"/>
      <c r="C824" s="99">
        <v>169</v>
      </c>
      <c r="D824" s="99" t="s">
        <v>120</v>
      </c>
      <c r="E824" s="100" t="s">
        <v>429</v>
      </c>
      <c r="F824" s="181" t="s">
        <v>430</v>
      </c>
      <c r="G824" s="182"/>
      <c r="H824" s="182"/>
      <c r="I824" s="182"/>
      <c r="J824" s="129" t="s">
        <v>431</v>
      </c>
      <c r="K824" s="130">
        <v>0.5</v>
      </c>
      <c r="L824" s="183"/>
      <c r="M824" s="182"/>
      <c r="N824" s="183">
        <f>ROUND($L$824*$K$824,2)</f>
        <v>0</v>
      </c>
      <c r="O824" s="182"/>
      <c r="P824" s="182"/>
      <c r="Q824" s="182"/>
      <c r="R824" s="133" t="s">
        <v>788</v>
      </c>
      <c r="S824" s="21"/>
      <c r="T824" s="104"/>
      <c r="U824" s="105" t="s">
        <v>35</v>
      </c>
      <c r="X824" s="106">
        <v>0</v>
      </c>
      <c r="Y824" s="106">
        <f>$X$824*$K$824</f>
        <v>0</v>
      </c>
      <c r="Z824" s="106">
        <v>0</v>
      </c>
      <c r="AA824" s="107">
        <f>$Z$824*$K$824</f>
        <v>0</v>
      </c>
      <c r="AR824" s="68" t="s">
        <v>124</v>
      </c>
      <c r="AT824" s="68" t="s">
        <v>120</v>
      </c>
      <c r="AU824" s="68" t="s">
        <v>73</v>
      </c>
      <c r="AY824" s="7" t="s">
        <v>119</v>
      </c>
      <c r="BE824" s="108">
        <f>IF($U$824="základní",$N$824,0)</f>
        <v>0</v>
      </c>
      <c r="BF824" s="108">
        <f>IF($U$824="snížená",$N$824,0)</f>
        <v>0</v>
      </c>
      <c r="BG824" s="108">
        <f>IF($U$824="zákl. přenesená",$N$824,0)</f>
        <v>0</v>
      </c>
      <c r="BH824" s="108">
        <f>IF($U$824="sníž. přenesená",$N$824,0)</f>
        <v>0</v>
      </c>
      <c r="BI824" s="108">
        <f>IF($U$824="nulová",$N$824,0)</f>
        <v>0</v>
      </c>
      <c r="BJ824" s="68" t="s">
        <v>18</v>
      </c>
      <c r="BK824" s="108">
        <f>ROUND($L$824*$K$824,2)</f>
        <v>0</v>
      </c>
      <c r="BL824" s="68" t="s">
        <v>124</v>
      </c>
      <c r="BM824" s="68" t="s">
        <v>643</v>
      </c>
    </row>
    <row r="825" spans="2:47" s="7" customFormat="1" ht="16.5" customHeight="1">
      <c r="B825" s="21"/>
      <c r="F825" s="166" t="s">
        <v>430</v>
      </c>
      <c r="G825" s="150"/>
      <c r="H825" s="150"/>
      <c r="I825" s="150"/>
      <c r="J825" s="150"/>
      <c r="K825" s="150"/>
      <c r="L825" s="150"/>
      <c r="M825" s="150"/>
      <c r="N825" s="150"/>
      <c r="O825" s="150"/>
      <c r="P825" s="150"/>
      <c r="Q825" s="150"/>
      <c r="R825" s="150"/>
      <c r="S825" s="21"/>
      <c r="T825" s="45"/>
      <c r="AA825" s="46"/>
      <c r="AT825" s="7" t="s">
        <v>126</v>
      </c>
      <c r="AU825" s="7" t="s">
        <v>73</v>
      </c>
    </row>
    <row r="826" spans="2:27" s="7" customFormat="1" ht="16.5" customHeight="1">
      <c r="B826" s="21"/>
      <c r="F826" s="166" t="s">
        <v>781</v>
      </c>
      <c r="G826" s="150"/>
      <c r="H826" s="150"/>
      <c r="I826" s="150"/>
      <c r="J826" s="150"/>
      <c r="K826" s="150"/>
      <c r="L826" s="150"/>
      <c r="M826" s="150"/>
      <c r="N826" s="150"/>
      <c r="O826" s="150"/>
      <c r="P826" s="150"/>
      <c r="Q826" s="150"/>
      <c r="R826" s="150"/>
      <c r="S826" s="21"/>
      <c r="T826" s="45"/>
      <c r="AA826" s="46"/>
    </row>
    <row r="827" spans="2:65" s="7" customFormat="1" ht="15.75" customHeight="1">
      <c r="B827" s="21"/>
      <c r="C827" s="99">
        <v>170</v>
      </c>
      <c r="D827" s="99" t="s">
        <v>120</v>
      </c>
      <c r="E827" s="100" t="s">
        <v>433</v>
      </c>
      <c r="F827" s="181" t="s">
        <v>434</v>
      </c>
      <c r="G827" s="182"/>
      <c r="H827" s="182"/>
      <c r="I827" s="182"/>
      <c r="J827" s="129" t="s">
        <v>431</v>
      </c>
      <c r="K827" s="130">
        <v>0.5</v>
      </c>
      <c r="L827" s="183"/>
      <c r="M827" s="182"/>
      <c r="N827" s="183">
        <f>ROUND($L$827*$K$827,2)</f>
        <v>0</v>
      </c>
      <c r="O827" s="182"/>
      <c r="P827" s="182"/>
      <c r="Q827" s="182"/>
      <c r="R827" s="133" t="s">
        <v>788</v>
      </c>
      <c r="S827" s="21"/>
      <c r="T827" s="104"/>
      <c r="U827" s="105" t="s">
        <v>35</v>
      </c>
      <c r="X827" s="106">
        <v>0</v>
      </c>
      <c r="Y827" s="106">
        <f>$X$827*$K$827</f>
        <v>0</v>
      </c>
      <c r="Z827" s="106">
        <v>0</v>
      </c>
      <c r="AA827" s="107">
        <f>$Z$827*$K$827</f>
        <v>0</v>
      </c>
      <c r="AR827" s="68" t="s">
        <v>124</v>
      </c>
      <c r="AT827" s="68" t="s">
        <v>120</v>
      </c>
      <c r="AU827" s="68" t="s">
        <v>73</v>
      </c>
      <c r="AY827" s="7" t="s">
        <v>119</v>
      </c>
      <c r="BE827" s="108">
        <f>IF($U$827="základní",$N$827,0)</f>
        <v>0</v>
      </c>
      <c r="BF827" s="108">
        <f>IF($U$827="snížená",$N$827,0)</f>
        <v>0</v>
      </c>
      <c r="BG827" s="108">
        <f>IF($U$827="zákl. přenesená",$N$827,0)</f>
        <v>0</v>
      </c>
      <c r="BH827" s="108">
        <f>IF($U$827="sníž. přenesená",$N$827,0)</f>
        <v>0</v>
      </c>
      <c r="BI827" s="108">
        <f>IF($U$827="nulová",$N$827,0)</f>
        <v>0</v>
      </c>
      <c r="BJ827" s="68" t="s">
        <v>18</v>
      </c>
      <c r="BK827" s="108">
        <f>ROUND($L$827*$K$827,2)</f>
        <v>0</v>
      </c>
      <c r="BL827" s="68" t="s">
        <v>124</v>
      </c>
      <c r="BM827" s="68" t="s">
        <v>644</v>
      </c>
    </row>
    <row r="828" spans="2:47" s="7" customFormat="1" ht="16.5" customHeight="1">
      <c r="B828" s="21"/>
      <c r="F828" s="166" t="s">
        <v>434</v>
      </c>
      <c r="G828" s="150"/>
      <c r="H828" s="150"/>
      <c r="I828" s="150"/>
      <c r="J828" s="150"/>
      <c r="K828" s="150"/>
      <c r="L828" s="150"/>
      <c r="M828" s="150"/>
      <c r="N828" s="150"/>
      <c r="O828" s="150"/>
      <c r="P828" s="150"/>
      <c r="Q828" s="150"/>
      <c r="R828" s="150"/>
      <c r="S828" s="21"/>
      <c r="T828" s="45"/>
      <c r="AA828" s="46"/>
      <c r="AT828" s="7" t="s">
        <v>126</v>
      </c>
      <c r="AU828" s="7" t="s">
        <v>73</v>
      </c>
    </row>
    <row r="829" spans="2:27" s="7" customFormat="1" ht="16.5" customHeight="1">
      <c r="B829" s="21"/>
      <c r="F829" s="166" t="s">
        <v>782</v>
      </c>
      <c r="G829" s="150"/>
      <c r="H829" s="150"/>
      <c r="I829" s="150"/>
      <c r="J829" s="150"/>
      <c r="K829" s="150"/>
      <c r="L829" s="150"/>
      <c r="M829" s="150"/>
      <c r="N829" s="150"/>
      <c r="O829" s="150"/>
      <c r="P829" s="150"/>
      <c r="Q829" s="150"/>
      <c r="R829" s="150"/>
      <c r="S829" s="21"/>
      <c r="T829" s="45"/>
      <c r="AA829" s="46"/>
    </row>
    <row r="830" spans="2:63" s="90" customFormat="1" ht="37.5" customHeight="1">
      <c r="B830" s="91"/>
      <c r="D830" s="92" t="s">
        <v>101</v>
      </c>
      <c r="N830" s="178">
        <f>$BK$830</f>
        <v>0</v>
      </c>
      <c r="O830" s="171"/>
      <c r="P830" s="171"/>
      <c r="Q830" s="171"/>
      <c r="S830" s="91"/>
      <c r="T830" s="94"/>
      <c r="W830" s="95">
        <f>$W$831+$W$867+$W$887+$W$939+$W$957</f>
        <v>0</v>
      </c>
      <c r="Y830" s="95">
        <f>$Y$831+$Y$867+$Y$887+$Y$939+$Y$957</f>
        <v>0</v>
      </c>
      <c r="AA830" s="96">
        <f>$AA$831+$AA$867+$AA$887+$AA$939+$AA$957</f>
        <v>0</v>
      </c>
      <c r="AR830" s="93" t="s">
        <v>18</v>
      </c>
      <c r="AT830" s="93" t="s">
        <v>64</v>
      </c>
      <c r="AU830" s="93" t="s">
        <v>65</v>
      </c>
      <c r="AY830" s="93" t="s">
        <v>119</v>
      </c>
      <c r="BK830" s="97">
        <f>$BK$831+$BK$867+$BK$887+$BK$939+$BK$957</f>
        <v>0</v>
      </c>
    </row>
    <row r="831" spans="2:63" s="90" customFormat="1" ht="21" customHeight="1">
      <c r="B831" s="91"/>
      <c r="D831" s="98" t="s">
        <v>84</v>
      </c>
      <c r="N831" s="170">
        <f>$BK$831</f>
        <v>0</v>
      </c>
      <c r="O831" s="171"/>
      <c r="P831" s="171"/>
      <c r="Q831" s="171"/>
      <c r="S831" s="91"/>
      <c r="T831" s="94"/>
      <c r="W831" s="95">
        <f>SUM($W$832:$W$866)</f>
        <v>0</v>
      </c>
      <c r="Y831" s="95">
        <f>SUM($Y$832:$Y$866)</f>
        <v>0</v>
      </c>
      <c r="AA831" s="96">
        <f>SUM($AA$832:$AA$866)</f>
        <v>0</v>
      </c>
      <c r="AR831" s="93" t="s">
        <v>18</v>
      </c>
      <c r="AT831" s="93" t="s">
        <v>64</v>
      </c>
      <c r="AU831" s="93" t="s">
        <v>18</v>
      </c>
      <c r="AY831" s="93" t="s">
        <v>119</v>
      </c>
      <c r="BK831" s="97">
        <f>SUM($BK$832:$BK$866)</f>
        <v>0</v>
      </c>
    </row>
    <row r="832" spans="2:65" s="7" customFormat="1" ht="27" customHeight="1">
      <c r="B832" s="21"/>
      <c r="C832" s="99">
        <v>171</v>
      </c>
      <c r="D832" s="99" t="s">
        <v>120</v>
      </c>
      <c r="E832" s="100" t="s">
        <v>646</v>
      </c>
      <c r="F832" s="168" t="s">
        <v>647</v>
      </c>
      <c r="G832" s="169"/>
      <c r="H832" s="169"/>
      <c r="I832" s="169"/>
      <c r="J832" s="102" t="s">
        <v>123</v>
      </c>
      <c r="K832" s="103">
        <v>1144.9</v>
      </c>
      <c r="L832" s="172"/>
      <c r="M832" s="169"/>
      <c r="N832" s="173">
        <f>ROUND($L$832*$K$832,2)</f>
        <v>0</v>
      </c>
      <c r="O832" s="169"/>
      <c r="P832" s="169"/>
      <c r="Q832" s="169"/>
      <c r="R832" s="101"/>
      <c r="S832" s="21"/>
      <c r="T832" s="104"/>
      <c r="U832" s="105" t="s">
        <v>35</v>
      </c>
      <c r="X832" s="106">
        <v>0</v>
      </c>
      <c r="Y832" s="106">
        <f>$X$832*$K$832</f>
        <v>0</v>
      </c>
      <c r="Z832" s="106">
        <v>0</v>
      </c>
      <c r="AA832" s="107">
        <f>$Z$832*$K$832</f>
        <v>0</v>
      </c>
      <c r="AR832" s="68" t="s">
        <v>124</v>
      </c>
      <c r="AT832" s="68" t="s">
        <v>120</v>
      </c>
      <c r="AU832" s="68" t="s">
        <v>73</v>
      </c>
      <c r="AY832" s="7" t="s">
        <v>119</v>
      </c>
      <c r="BE832" s="108">
        <f>IF($U$832="základní",$N$832,0)</f>
        <v>0</v>
      </c>
      <c r="BF832" s="108">
        <f>IF($U$832="snížená",$N$832,0)</f>
        <v>0</v>
      </c>
      <c r="BG832" s="108">
        <f>IF($U$832="zákl. přenesená",$N$832,0)</f>
        <v>0</v>
      </c>
      <c r="BH832" s="108">
        <f>IF($U$832="sníž. přenesená",$N$832,0)</f>
        <v>0</v>
      </c>
      <c r="BI832" s="108">
        <f>IF($U$832="nulová",$N$832,0)</f>
        <v>0</v>
      </c>
      <c r="BJ832" s="68" t="s">
        <v>18</v>
      </c>
      <c r="BK832" s="108">
        <f>ROUND($L$832*$K$832,2)</f>
        <v>0</v>
      </c>
      <c r="BL832" s="68" t="s">
        <v>124</v>
      </c>
      <c r="BM832" s="68" t="s">
        <v>645</v>
      </c>
    </row>
    <row r="833" spans="2:47" s="7" customFormat="1" ht="16.5" customHeight="1">
      <c r="B833" s="21"/>
      <c r="F833" s="166" t="s">
        <v>647</v>
      </c>
      <c r="G833" s="150"/>
      <c r="H833" s="150"/>
      <c r="I833" s="150"/>
      <c r="J833" s="150"/>
      <c r="K833" s="150"/>
      <c r="L833" s="150"/>
      <c r="M833" s="150"/>
      <c r="N833" s="150"/>
      <c r="O833" s="150"/>
      <c r="P833" s="150"/>
      <c r="Q833" s="150"/>
      <c r="R833" s="150"/>
      <c r="S833" s="21"/>
      <c r="T833" s="45"/>
      <c r="AA833" s="46"/>
      <c r="AT833" s="7" t="s">
        <v>126</v>
      </c>
      <c r="AU833" s="7" t="s">
        <v>73</v>
      </c>
    </row>
    <row r="834" spans="2:27" s="7" customFormat="1" ht="16.5" customHeight="1">
      <c r="B834" s="21"/>
      <c r="F834" s="166" t="s">
        <v>773</v>
      </c>
      <c r="G834" s="150"/>
      <c r="H834" s="150"/>
      <c r="I834" s="150"/>
      <c r="J834" s="150"/>
      <c r="K834" s="150"/>
      <c r="L834" s="150"/>
      <c r="M834" s="150"/>
      <c r="N834" s="150"/>
      <c r="O834" s="150"/>
      <c r="P834" s="150"/>
      <c r="Q834" s="150"/>
      <c r="R834" s="150"/>
      <c r="S834" s="21"/>
      <c r="T834" s="45"/>
      <c r="AA834" s="46"/>
    </row>
    <row r="835" spans="2:51" s="7" customFormat="1" ht="15.75" customHeight="1">
      <c r="B835" s="109"/>
      <c r="E835" s="110"/>
      <c r="F835" s="189" t="s">
        <v>129</v>
      </c>
      <c r="G835" s="190"/>
      <c r="H835" s="190"/>
      <c r="I835" s="190"/>
      <c r="K835" s="110"/>
      <c r="S835" s="109"/>
      <c r="T835" s="111"/>
      <c r="AA835" s="112"/>
      <c r="AT835" s="110" t="s">
        <v>130</v>
      </c>
      <c r="AU835" s="110" t="s">
        <v>73</v>
      </c>
      <c r="AV835" s="110" t="s">
        <v>18</v>
      </c>
      <c r="AW835" s="110" t="s">
        <v>82</v>
      </c>
      <c r="AX835" s="110" t="s">
        <v>65</v>
      </c>
      <c r="AY835" s="110" t="s">
        <v>119</v>
      </c>
    </row>
    <row r="836" spans="2:51" s="7" customFormat="1" ht="15.75" customHeight="1">
      <c r="B836" s="113"/>
      <c r="E836" s="114"/>
      <c r="F836" s="174" t="s">
        <v>648</v>
      </c>
      <c r="G836" s="175"/>
      <c r="H836" s="175"/>
      <c r="I836" s="175"/>
      <c r="K836" s="115">
        <v>1144.9</v>
      </c>
      <c r="S836" s="113"/>
      <c r="T836" s="116"/>
      <c r="AA836" s="117"/>
      <c r="AT836" s="114" t="s">
        <v>130</v>
      </c>
      <c r="AU836" s="114" t="s">
        <v>73</v>
      </c>
      <c r="AV836" s="114" t="s">
        <v>73</v>
      </c>
      <c r="AW836" s="114" t="s">
        <v>82</v>
      </c>
      <c r="AX836" s="114" t="s">
        <v>65</v>
      </c>
      <c r="AY836" s="114" t="s">
        <v>119</v>
      </c>
    </row>
    <row r="837" spans="2:51" s="7" customFormat="1" ht="15.75" customHeight="1">
      <c r="B837" s="118"/>
      <c r="E837" s="119"/>
      <c r="F837" s="187" t="s">
        <v>132</v>
      </c>
      <c r="G837" s="188"/>
      <c r="H837" s="188"/>
      <c r="I837" s="188"/>
      <c r="K837" s="120">
        <v>1144.9</v>
      </c>
      <c r="S837" s="118"/>
      <c r="T837" s="121"/>
      <c r="AA837" s="122"/>
      <c r="AT837" s="119" t="s">
        <v>130</v>
      </c>
      <c r="AU837" s="119" t="s">
        <v>73</v>
      </c>
      <c r="AV837" s="119" t="s">
        <v>124</v>
      </c>
      <c r="AW837" s="119" t="s">
        <v>82</v>
      </c>
      <c r="AX837" s="119" t="s">
        <v>18</v>
      </c>
      <c r="AY837" s="119" t="s">
        <v>119</v>
      </c>
    </row>
    <row r="838" spans="2:65" s="7" customFormat="1" ht="27" customHeight="1">
      <c r="B838" s="21"/>
      <c r="C838" s="99">
        <v>172</v>
      </c>
      <c r="D838" s="99" t="s">
        <v>120</v>
      </c>
      <c r="E838" s="100" t="s">
        <v>436</v>
      </c>
      <c r="F838" s="168" t="s">
        <v>437</v>
      </c>
      <c r="G838" s="169"/>
      <c r="H838" s="169"/>
      <c r="I838" s="169"/>
      <c r="J838" s="102" t="s">
        <v>123</v>
      </c>
      <c r="K838" s="103">
        <v>1144.9</v>
      </c>
      <c r="L838" s="172"/>
      <c r="M838" s="169"/>
      <c r="N838" s="173">
        <f>ROUND($L$838*$K$838,2)</f>
        <v>0</v>
      </c>
      <c r="O838" s="169"/>
      <c r="P838" s="169"/>
      <c r="Q838" s="169"/>
      <c r="R838" s="101"/>
      <c r="S838" s="21"/>
      <c r="T838" s="104"/>
      <c r="U838" s="105" t="s">
        <v>35</v>
      </c>
      <c r="X838" s="106">
        <v>0</v>
      </c>
      <c r="Y838" s="106">
        <f>$X$838*$K$838</f>
        <v>0</v>
      </c>
      <c r="Z838" s="106">
        <v>0</v>
      </c>
      <c r="AA838" s="107">
        <f>$Z$838*$K$838</f>
        <v>0</v>
      </c>
      <c r="AR838" s="68" t="s">
        <v>124</v>
      </c>
      <c r="AT838" s="68" t="s">
        <v>120</v>
      </c>
      <c r="AU838" s="68" t="s">
        <v>73</v>
      </c>
      <c r="AY838" s="7" t="s">
        <v>119</v>
      </c>
      <c r="BE838" s="108">
        <f>IF($U$838="základní",$N$838,0)</f>
        <v>0</v>
      </c>
      <c r="BF838" s="108">
        <f>IF($U$838="snížená",$N$838,0)</f>
        <v>0</v>
      </c>
      <c r="BG838" s="108">
        <f>IF($U$838="zákl. přenesená",$N$838,0)</f>
        <v>0</v>
      </c>
      <c r="BH838" s="108">
        <f>IF($U$838="sníž. přenesená",$N$838,0)</f>
        <v>0</v>
      </c>
      <c r="BI838" s="108">
        <f>IF($U$838="nulová",$N$838,0)</f>
        <v>0</v>
      </c>
      <c r="BJ838" s="68" t="s">
        <v>18</v>
      </c>
      <c r="BK838" s="108">
        <f>ROUND($L$838*$K$838,2)</f>
        <v>0</v>
      </c>
      <c r="BL838" s="68" t="s">
        <v>124</v>
      </c>
      <c r="BM838" s="68" t="s">
        <v>649</v>
      </c>
    </row>
    <row r="839" spans="2:47" s="7" customFormat="1" ht="27" customHeight="1">
      <c r="B839" s="21"/>
      <c r="F839" s="166" t="s">
        <v>438</v>
      </c>
      <c r="G839" s="150"/>
      <c r="H839" s="150"/>
      <c r="I839" s="150"/>
      <c r="J839" s="150"/>
      <c r="K839" s="150"/>
      <c r="L839" s="150"/>
      <c r="M839" s="150"/>
      <c r="N839" s="150"/>
      <c r="O839" s="150"/>
      <c r="P839" s="150"/>
      <c r="Q839" s="150"/>
      <c r="R839" s="150"/>
      <c r="S839" s="21"/>
      <c r="T839" s="45"/>
      <c r="AA839" s="46"/>
      <c r="AT839" s="7" t="s">
        <v>126</v>
      </c>
      <c r="AU839" s="7" t="s">
        <v>73</v>
      </c>
    </row>
    <row r="840" spans="2:47" s="7" customFormat="1" ht="286.5" customHeight="1">
      <c r="B840" s="21"/>
      <c r="F840" s="167" t="s">
        <v>139</v>
      </c>
      <c r="G840" s="150"/>
      <c r="H840" s="150"/>
      <c r="I840" s="150"/>
      <c r="J840" s="150"/>
      <c r="K840" s="150"/>
      <c r="L840" s="150"/>
      <c r="M840" s="150"/>
      <c r="N840" s="150"/>
      <c r="O840" s="150"/>
      <c r="P840" s="150"/>
      <c r="Q840" s="150"/>
      <c r="R840" s="150"/>
      <c r="S840" s="21"/>
      <c r="T840" s="45"/>
      <c r="AA840" s="46"/>
      <c r="AT840" s="7" t="s">
        <v>128</v>
      </c>
      <c r="AU840" s="7" t="s">
        <v>73</v>
      </c>
    </row>
    <row r="841" spans="2:51" s="7" customFormat="1" ht="15.75" customHeight="1">
      <c r="B841" s="109"/>
      <c r="E841" s="110"/>
      <c r="F841" s="189" t="s">
        <v>129</v>
      </c>
      <c r="G841" s="190"/>
      <c r="H841" s="190"/>
      <c r="I841" s="190"/>
      <c r="K841" s="110"/>
      <c r="S841" s="109"/>
      <c r="T841" s="111"/>
      <c r="AA841" s="112"/>
      <c r="AT841" s="110" t="s">
        <v>130</v>
      </c>
      <c r="AU841" s="110" t="s">
        <v>73</v>
      </c>
      <c r="AV841" s="110" t="s">
        <v>18</v>
      </c>
      <c r="AW841" s="110" t="s">
        <v>82</v>
      </c>
      <c r="AX841" s="110" t="s">
        <v>65</v>
      </c>
      <c r="AY841" s="110" t="s">
        <v>119</v>
      </c>
    </row>
    <row r="842" spans="2:51" s="7" customFormat="1" ht="15.75" customHeight="1">
      <c r="B842" s="113"/>
      <c r="E842" s="114"/>
      <c r="F842" s="174" t="s">
        <v>648</v>
      </c>
      <c r="G842" s="175"/>
      <c r="H842" s="175"/>
      <c r="I842" s="175"/>
      <c r="K842" s="115">
        <v>1144.9</v>
      </c>
      <c r="S842" s="113"/>
      <c r="T842" s="116"/>
      <c r="AA842" s="117"/>
      <c r="AT842" s="114" t="s">
        <v>130</v>
      </c>
      <c r="AU842" s="114" t="s">
        <v>73</v>
      </c>
      <c r="AV842" s="114" t="s">
        <v>73</v>
      </c>
      <c r="AW842" s="114" t="s">
        <v>82</v>
      </c>
      <c r="AX842" s="114" t="s">
        <v>65</v>
      </c>
      <c r="AY842" s="114" t="s">
        <v>119</v>
      </c>
    </row>
    <row r="843" spans="2:51" s="7" customFormat="1" ht="15.75" customHeight="1">
      <c r="B843" s="118"/>
      <c r="E843" s="119"/>
      <c r="F843" s="187" t="s">
        <v>132</v>
      </c>
      <c r="G843" s="188"/>
      <c r="H843" s="188"/>
      <c r="I843" s="188"/>
      <c r="K843" s="120">
        <v>1144.9</v>
      </c>
      <c r="S843" s="118"/>
      <c r="T843" s="121"/>
      <c r="AA843" s="122"/>
      <c r="AT843" s="119" t="s">
        <v>130</v>
      </c>
      <c r="AU843" s="119" t="s">
        <v>73</v>
      </c>
      <c r="AV843" s="119" t="s">
        <v>124</v>
      </c>
      <c r="AW843" s="119" t="s">
        <v>82</v>
      </c>
      <c r="AX843" s="119" t="s">
        <v>18</v>
      </c>
      <c r="AY843" s="119" t="s">
        <v>119</v>
      </c>
    </row>
    <row r="844" spans="2:65" s="7" customFormat="1" ht="27" customHeight="1">
      <c r="B844" s="21"/>
      <c r="C844" s="99">
        <v>173</v>
      </c>
      <c r="D844" s="99" t="s">
        <v>120</v>
      </c>
      <c r="E844" s="100" t="s">
        <v>158</v>
      </c>
      <c r="F844" s="168" t="s">
        <v>159</v>
      </c>
      <c r="G844" s="169"/>
      <c r="H844" s="169"/>
      <c r="I844" s="169"/>
      <c r="J844" s="102" t="s">
        <v>146</v>
      </c>
      <c r="K844" s="103">
        <v>36.92</v>
      </c>
      <c r="L844" s="172"/>
      <c r="M844" s="169"/>
      <c r="N844" s="173">
        <f>ROUND($L$844*$K$844,2)</f>
        <v>0</v>
      </c>
      <c r="O844" s="169"/>
      <c r="P844" s="169"/>
      <c r="Q844" s="169"/>
      <c r="R844" s="101"/>
      <c r="S844" s="21"/>
      <c r="T844" s="104"/>
      <c r="U844" s="105" t="s">
        <v>35</v>
      </c>
      <c r="X844" s="106">
        <v>0</v>
      </c>
      <c r="Y844" s="106">
        <f>$X$844*$K$844</f>
        <v>0</v>
      </c>
      <c r="Z844" s="106">
        <v>0</v>
      </c>
      <c r="AA844" s="107">
        <f>$Z$844*$K$844</f>
        <v>0</v>
      </c>
      <c r="AR844" s="68" t="s">
        <v>124</v>
      </c>
      <c r="AT844" s="68" t="s">
        <v>120</v>
      </c>
      <c r="AU844" s="68" t="s">
        <v>73</v>
      </c>
      <c r="AY844" s="7" t="s">
        <v>119</v>
      </c>
      <c r="BE844" s="108">
        <f>IF($U$844="základní",$N$844,0)</f>
        <v>0</v>
      </c>
      <c r="BF844" s="108">
        <f>IF($U$844="snížená",$N$844,0)</f>
        <v>0</v>
      </c>
      <c r="BG844" s="108">
        <f>IF($U$844="zákl. přenesená",$N$844,0)</f>
        <v>0</v>
      </c>
      <c r="BH844" s="108">
        <f>IF($U$844="sníž. přenesená",$N$844,0)</f>
        <v>0</v>
      </c>
      <c r="BI844" s="108">
        <f>IF($U$844="nulová",$N$844,0)</f>
        <v>0</v>
      </c>
      <c r="BJ844" s="68" t="s">
        <v>18</v>
      </c>
      <c r="BK844" s="108">
        <f>ROUND($L$844*$K$844,2)</f>
        <v>0</v>
      </c>
      <c r="BL844" s="68" t="s">
        <v>124</v>
      </c>
      <c r="BM844" s="68" t="s">
        <v>650</v>
      </c>
    </row>
    <row r="845" spans="2:47" s="7" customFormat="1" ht="27" customHeight="1">
      <c r="B845" s="21"/>
      <c r="F845" s="166" t="s">
        <v>160</v>
      </c>
      <c r="G845" s="150"/>
      <c r="H845" s="150"/>
      <c r="I845" s="150"/>
      <c r="J845" s="150"/>
      <c r="K845" s="150"/>
      <c r="L845" s="150"/>
      <c r="M845" s="150"/>
      <c r="N845" s="150"/>
      <c r="O845" s="150"/>
      <c r="P845" s="150"/>
      <c r="Q845" s="150"/>
      <c r="R845" s="150"/>
      <c r="S845" s="21"/>
      <c r="T845" s="45"/>
      <c r="AA845" s="46"/>
      <c r="AT845" s="7" t="s">
        <v>126</v>
      </c>
      <c r="AU845" s="7" t="s">
        <v>73</v>
      </c>
    </row>
    <row r="846" spans="2:47" s="7" customFormat="1" ht="409.5" customHeight="1">
      <c r="B846" s="21"/>
      <c r="F846" s="167" t="s">
        <v>161</v>
      </c>
      <c r="G846" s="150"/>
      <c r="H846" s="150"/>
      <c r="I846" s="150"/>
      <c r="J846" s="150"/>
      <c r="K846" s="150"/>
      <c r="L846" s="150"/>
      <c r="M846" s="150"/>
      <c r="N846" s="150"/>
      <c r="O846" s="150"/>
      <c r="P846" s="150"/>
      <c r="Q846" s="150"/>
      <c r="R846" s="150"/>
      <c r="S846" s="21"/>
      <c r="T846" s="45"/>
      <c r="AA846" s="46"/>
      <c r="AT846" s="7" t="s">
        <v>128</v>
      </c>
      <c r="AU846" s="7" t="s">
        <v>73</v>
      </c>
    </row>
    <row r="847" spans="2:51" s="7" customFormat="1" ht="15.75" customHeight="1">
      <c r="B847" s="109"/>
      <c r="E847" s="110"/>
      <c r="F847" s="189" t="s">
        <v>129</v>
      </c>
      <c r="G847" s="190"/>
      <c r="H847" s="190"/>
      <c r="I847" s="190"/>
      <c r="K847" s="110"/>
      <c r="S847" s="109"/>
      <c r="T847" s="111"/>
      <c r="AA847" s="112"/>
      <c r="AT847" s="110" t="s">
        <v>130</v>
      </c>
      <c r="AU847" s="110" t="s">
        <v>73</v>
      </c>
      <c r="AV847" s="110" t="s">
        <v>18</v>
      </c>
      <c r="AW847" s="110" t="s">
        <v>82</v>
      </c>
      <c r="AX847" s="110" t="s">
        <v>65</v>
      </c>
      <c r="AY847" s="110" t="s">
        <v>119</v>
      </c>
    </row>
    <row r="848" spans="2:51" s="7" customFormat="1" ht="15.75" customHeight="1">
      <c r="B848" s="113"/>
      <c r="E848" s="114"/>
      <c r="F848" s="174" t="s">
        <v>651</v>
      </c>
      <c r="G848" s="175"/>
      <c r="H848" s="175"/>
      <c r="I848" s="175"/>
      <c r="K848" s="115">
        <v>36.92</v>
      </c>
      <c r="S848" s="113"/>
      <c r="T848" s="116"/>
      <c r="AA848" s="117"/>
      <c r="AT848" s="114" t="s">
        <v>130</v>
      </c>
      <c r="AU848" s="114" t="s">
        <v>73</v>
      </c>
      <c r="AV848" s="114" t="s">
        <v>73</v>
      </c>
      <c r="AW848" s="114" t="s">
        <v>82</v>
      </c>
      <c r="AX848" s="114" t="s">
        <v>65</v>
      </c>
      <c r="AY848" s="114" t="s">
        <v>119</v>
      </c>
    </row>
    <row r="849" spans="2:51" s="7" customFormat="1" ht="15.75" customHeight="1">
      <c r="B849" s="118"/>
      <c r="E849" s="119"/>
      <c r="F849" s="187" t="s">
        <v>132</v>
      </c>
      <c r="G849" s="188"/>
      <c r="H849" s="188"/>
      <c r="I849" s="188"/>
      <c r="K849" s="120">
        <v>36.92</v>
      </c>
      <c r="S849" s="118"/>
      <c r="T849" s="121"/>
      <c r="AA849" s="122"/>
      <c r="AT849" s="119" t="s">
        <v>130</v>
      </c>
      <c r="AU849" s="119" t="s">
        <v>73</v>
      </c>
      <c r="AV849" s="119" t="s">
        <v>124</v>
      </c>
      <c r="AW849" s="119" t="s">
        <v>82</v>
      </c>
      <c r="AX849" s="119" t="s">
        <v>18</v>
      </c>
      <c r="AY849" s="119" t="s">
        <v>119</v>
      </c>
    </row>
    <row r="850" spans="2:65" s="7" customFormat="1" ht="15.75" customHeight="1">
      <c r="B850" s="21"/>
      <c r="C850" s="99">
        <v>174</v>
      </c>
      <c r="D850" s="99" t="s">
        <v>120</v>
      </c>
      <c r="E850" s="100" t="s">
        <v>184</v>
      </c>
      <c r="F850" s="168" t="s">
        <v>185</v>
      </c>
      <c r="G850" s="169"/>
      <c r="H850" s="169"/>
      <c r="I850" s="169"/>
      <c r="J850" s="102" t="s">
        <v>123</v>
      </c>
      <c r="K850" s="103">
        <v>1060.9</v>
      </c>
      <c r="L850" s="172"/>
      <c r="M850" s="169"/>
      <c r="N850" s="173">
        <f>ROUND($L$850*$K$850,2)</f>
        <v>0</v>
      </c>
      <c r="O850" s="169"/>
      <c r="P850" s="169"/>
      <c r="Q850" s="169"/>
      <c r="R850" s="101"/>
      <c r="S850" s="21"/>
      <c r="T850" s="104"/>
      <c r="U850" s="105" t="s">
        <v>35</v>
      </c>
      <c r="X850" s="106">
        <v>0</v>
      </c>
      <c r="Y850" s="106">
        <f>$X$850*$K$850</f>
        <v>0</v>
      </c>
      <c r="Z850" s="106">
        <v>0</v>
      </c>
      <c r="AA850" s="107">
        <f>$Z$850*$K$850</f>
        <v>0</v>
      </c>
      <c r="AR850" s="68" t="s">
        <v>124</v>
      </c>
      <c r="AT850" s="68" t="s">
        <v>120</v>
      </c>
      <c r="AU850" s="68" t="s">
        <v>73</v>
      </c>
      <c r="AY850" s="7" t="s">
        <v>119</v>
      </c>
      <c r="BE850" s="108">
        <f>IF($U$850="základní",$N$850,0)</f>
        <v>0</v>
      </c>
      <c r="BF850" s="108">
        <f>IF($U$850="snížená",$N$850,0)</f>
        <v>0</v>
      </c>
      <c r="BG850" s="108">
        <f>IF($U$850="zákl. přenesená",$N$850,0)</f>
        <v>0</v>
      </c>
      <c r="BH850" s="108">
        <f>IF($U$850="sníž. přenesená",$N$850,0)</f>
        <v>0</v>
      </c>
      <c r="BI850" s="108">
        <f>IF($U$850="nulová",$N$850,0)</f>
        <v>0</v>
      </c>
      <c r="BJ850" s="68" t="s">
        <v>18</v>
      </c>
      <c r="BK850" s="108">
        <f>ROUND($L$850*$K$850,2)</f>
        <v>0</v>
      </c>
      <c r="BL850" s="68" t="s">
        <v>124</v>
      </c>
      <c r="BM850" s="68" t="s">
        <v>652</v>
      </c>
    </row>
    <row r="851" spans="2:47" s="7" customFormat="1" ht="16.5" customHeight="1">
      <c r="B851" s="21"/>
      <c r="F851" s="166" t="s">
        <v>186</v>
      </c>
      <c r="G851" s="150"/>
      <c r="H851" s="150"/>
      <c r="I851" s="150"/>
      <c r="J851" s="150"/>
      <c r="K851" s="150"/>
      <c r="L851" s="150"/>
      <c r="M851" s="150"/>
      <c r="N851" s="150"/>
      <c r="O851" s="150"/>
      <c r="P851" s="150"/>
      <c r="Q851" s="150"/>
      <c r="R851" s="150"/>
      <c r="S851" s="21"/>
      <c r="T851" s="45"/>
      <c r="AA851" s="46"/>
      <c r="AT851" s="7" t="s">
        <v>126</v>
      </c>
      <c r="AU851" s="7" t="s">
        <v>73</v>
      </c>
    </row>
    <row r="852" spans="2:47" s="7" customFormat="1" ht="192" customHeight="1">
      <c r="B852" s="21"/>
      <c r="F852" s="167" t="s">
        <v>187</v>
      </c>
      <c r="G852" s="150"/>
      <c r="H852" s="150"/>
      <c r="I852" s="150"/>
      <c r="J852" s="150"/>
      <c r="K852" s="150"/>
      <c r="L852" s="150"/>
      <c r="M852" s="150"/>
      <c r="N852" s="150"/>
      <c r="O852" s="150"/>
      <c r="P852" s="150"/>
      <c r="Q852" s="150"/>
      <c r="R852" s="150"/>
      <c r="S852" s="21"/>
      <c r="T852" s="45"/>
      <c r="AA852" s="46"/>
      <c r="AT852" s="7" t="s">
        <v>128</v>
      </c>
      <c r="AU852" s="7" t="s">
        <v>73</v>
      </c>
    </row>
    <row r="853" spans="2:51" s="7" customFormat="1" ht="15.75" customHeight="1">
      <c r="B853" s="109"/>
      <c r="E853" s="110"/>
      <c r="F853" s="189" t="s">
        <v>129</v>
      </c>
      <c r="G853" s="190"/>
      <c r="H853" s="190"/>
      <c r="I853" s="190"/>
      <c r="K853" s="110"/>
      <c r="S853" s="109"/>
      <c r="T853" s="111"/>
      <c r="AA853" s="112"/>
      <c r="AT853" s="110" t="s">
        <v>130</v>
      </c>
      <c r="AU853" s="110" t="s">
        <v>73</v>
      </c>
      <c r="AV853" s="110" t="s">
        <v>18</v>
      </c>
      <c r="AW853" s="110" t="s">
        <v>82</v>
      </c>
      <c r="AX853" s="110" t="s">
        <v>65</v>
      </c>
      <c r="AY853" s="110" t="s">
        <v>119</v>
      </c>
    </row>
    <row r="854" spans="2:51" s="7" customFormat="1" ht="15.75" customHeight="1">
      <c r="B854" s="113"/>
      <c r="E854" s="114"/>
      <c r="F854" s="174" t="s">
        <v>653</v>
      </c>
      <c r="G854" s="175"/>
      <c r="H854" s="175"/>
      <c r="I854" s="175"/>
      <c r="K854" s="115">
        <v>1060.9</v>
      </c>
      <c r="S854" s="113"/>
      <c r="T854" s="116"/>
      <c r="AA854" s="117"/>
      <c r="AT854" s="114" t="s">
        <v>130</v>
      </c>
      <c r="AU854" s="114" t="s">
        <v>73</v>
      </c>
      <c r="AV854" s="114" t="s">
        <v>73</v>
      </c>
      <c r="AW854" s="114" t="s">
        <v>82</v>
      </c>
      <c r="AX854" s="114" t="s">
        <v>65</v>
      </c>
      <c r="AY854" s="114" t="s">
        <v>119</v>
      </c>
    </row>
    <row r="855" spans="2:51" s="7" customFormat="1" ht="15.75" customHeight="1">
      <c r="B855" s="118"/>
      <c r="E855" s="119"/>
      <c r="F855" s="187" t="s">
        <v>132</v>
      </c>
      <c r="G855" s="188"/>
      <c r="H855" s="188"/>
      <c r="I855" s="188"/>
      <c r="K855" s="120">
        <v>1060.9</v>
      </c>
      <c r="S855" s="118"/>
      <c r="T855" s="121"/>
      <c r="AA855" s="122"/>
      <c r="AT855" s="119" t="s">
        <v>130</v>
      </c>
      <c r="AU855" s="119" t="s">
        <v>73</v>
      </c>
      <c r="AV855" s="119" t="s">
        <v>124</v>
      </c>
      <c r="AW855" s="119" t="s">
        <v>82</v>
      </c>
      <c r="AX855" s="119" t="s">
        <v>18</v>
      </c>
      <c r="AY855" s="119" t="s">
        <v>119</v>
      </c>
    </row>
    <row r="856" spans="2:65" s="7" customFormat="1" ht="27" customHeight="1">
      <c r="B856" s="21"/>
      <c r="C856" s="99">
        <v>175</v>
      </c>
      <c r="D856" s="99" t="s">
        <v>120</v>
      </c>
      <c r="E856" s="100" t="s">
        <v>190</v>
      </c>
      <c r="F856" s="168" t="s">
        <v>191</v>
      </c>
      <c r="G856" s="169"/>
      <c r="H856" s="169"/>
      <c r="I856" s="169"/>
      <c r="J856" s="102" t="s">
        <v>123</v>
      </c>
      <c r="K856" s="103">
        <v>159.04</v>
      </c>
      <c r="L856" s="172"/>
      <c r="M856" s="169"/>
      <c r="N856" s="173">
        <f>ROUND($L$856*$K$856,2)</f>
        <v>0</v>
      </c>
      <c r="O856" s="169"/>
      <c r="P856" s="169"/>
      <c r="Q856" s="169"/>
      <c r="R856" s="101"/>
      <c r="S856" s="21"/>
      <c r="T856" s="104"/>
      <c r="U856" s="105" t="s">
        <v>35</v>
      </c>
      <c r="X856" s="106">
        <v>0</v>
      </c>
      <c r="Y856" s="106">
        <f>$X$856*$K$856</f>
        <v>0</v>
      </c>
      <c r="Z856" s="106">
        <v>0</v>
      </c>
      <c r="AA856" s="107">
        <f>$Z$856*$K$856</f>
        <v>0</v>
      </c>
      <c r="AR856" s="68" t="s">
        <v>124</v>
      </c>
      <c r="AT856" s="68" t="s">
        <v>120</v>
      </c>
      <c r="AU856" s="68" t="s">
        <v>73</v>
      </c>
      <c r="AY856" s="7" t="s">
        <v>119</v>
      </c>
      <c r="BE856" s="108">
        <f>IF($U$856="základní",$N$856,0)</f>
        <v>0</v>
      </c>
      <c r="BF856" s="108">
        <f>IF($U$856="snížená",$N$856,0)</f>
        <v>0</v>
      </c>
      <c r="BG856" s="108">
        <f>IF($U$856="zákl. přenesená",$N$856,0)</f>
        <v>0</v>
      </c>
      <c r="BH856" s="108">
        <f>IF($U$856="sníž. přenesená",$N$856,0)</f>
        <v>0</v>
      </c>
      <c r="BI856" s="108">
        <f>IF($U$856="nulová",$N$856,0)</f>
        <v>0</v>
      </c>
      <c r="BJ856" s="68" t="s">
        <v>18</v>
      </c>
      <c r="BK856" s="108">
        <f>ROUND($L$856*$K$856,2)</f>
        <v>0</v>
      </c>
      <c r="BL856" s="68" t="s">
        <v>124</v>
      </c>
      <c r="BM856" s="68" t="s">
        <v>654</v>
      </c>
    </row>
    <row r="857" spans="2:47" s="7" customFormat="1" ht="16.5" customHeight="1">
      <c r="B857" s="21"/>
      <c r="F857" s="166" t="s">
        <v>192</v>
      </c>
      <c r="G857" s="150"/>
      <c r="H857" s="150"/>
      <c r="I857" s="150"/>
      <c r="J857" s="150"/>
      <c r="K857" s="150"/>
      <c r="L857" s="150"/>
      <c r="M857" s="150"/>
      <c r="N857" s="150"/>
      <c r="O857" s="150"/>
      <c r="P857" s="150"/>
      <c r="Q857" s="150"/>
      <c r="R857" s="150"/>
      <c r="S857" s="21"/>
      <c r="T857" s="45"/>
      <c r="AA857" s="46"/>
      <c r="AT857" s="7" t="s">
        <v>126</v>
      </c>
      <c r="AU857" s="7" t="s">
        <v>73</v>
      </c>
    </row>
    <row r="858" spans="2:47" s="7" customFormat="1" ht="132.75" customHeight="1">
      <c r="B858" s="21"/>
      <c r="F858" s="167" t="s">
        <v>193</v>
      </c>
      <c r="G858" s="150"/>
      <c r="H858" s="150"/>
      <c r="I858" s="150"/>
      <c r="J858" s="150"/>
      <c r="K858" s="150"/>
      <c r="L858" s="150"/>
      <c r="M858" s="150"/>
      <c r="N858" s="150"/>
      <c r="O858" s="150"/>
      <c r="P858" s="150"/>
      <c r="Q858" s="150"/>
      <c r="R858" s="150"/>
      <c r="S858" s="21"/>
      <c r="T858" s="45"/>
      <c r="AA858" s="46"/>
      <c r="AT858" s="7" t="s">
        <v>128</v>
      </c>
      <c r="AU858" s="7" t="s">
        <v>73</v>
      </c>
    </row>
    <row r="859" spans="2:51" s="7" customFormat="1" ht="15.75" customHeight="1">
      <c r="B859" s="109"/>
      <c r="E859" s="110"/>
      <c r="F859" s="189" t="s">
        <v>129</v>
      </c>
      <c r="G859" s="190"/>
      <c r="H859" s="190"/>
      <c r="I859" s="190"/>
      <c r="K859" s="110"/>
      <c r="S859" s="109"/>
      <c r="T859" s="111"/>
      <c r="AA859" s="112"/>
      <c r="AT859" s="110" t="s">
        <v>130</v>
      </c>
      <c r="AU859" s="110" t="s">
        <v>73</v>
      </c>
      <c r="AV859" s="110" t="s">
        <v>18</v>
      </c>
      <c r="AW859" s="110" t="s">
        <v>82</v>
      </c>
      <c r="AX859" s="110" t="s">
        <v>65</v>
      </c>
      <c r="AY859" s="110" t="s">
        <v>119</v>
      </c>
    </row>
    <row r="860" spans="2:51" s="7" customFormat="1" ht="15.75" customHeight="1">
      <c r="B860" s="113"/>
      <c r="E860" s="114"/>
      <c r="F860" s="174" t="s">
        <v>655</v>
      </c>
      <c r="G860" s="175"/>
      <c r="H860" s="175"/>
      <c r="I860" s="175"/>
      <c r="K860" s="115">
        <v>159.04</v>
      </c>
      <c r="S860" s="113"/>
      <c r="T860" s="116"/>
      <c r="AA860" s="117"/>
      <c r="AT860" s="114" t="s">
        <v>130</v>
      </c>
      <c r="AU860" s="114" t="s">
        <v>73</v>
      </c>
      <c r="AV860" s="114" t="s">
        <v>73</v>
      </c>
      <c r="AW860" s="114" t="s">
        <v>82</v>
      </c>
      <c r="AX860" s="114" t="s">
        <v>65</v>
      </c>
      <c r="AY860" s="114" t="s">
        <v>119</v>
      </c>
    </row>
    <row r="861" spans="2:51" s="7" customFormat="1" ht="15.75" customHeight="1">
      <c r="B861" s="118"/>
      <c r="E861" s="119"/>
      <c r="F861" s="187" t="s">
        <v>132</v>
      </c>
      <c r="G861" s="188"/>
      <c r="H861" s="188"/>
      <c r="I861" s="188"/>
      <c r="K861" s="120">
        <v>159.04</v>
      </c>
      <c r="S861" s="118"/>
      <c r="T861" s="121"/>
      <c r="AA861" s="122"/>
      <c r="AT861" s="119" t="s">
        <v>130</v>
      </c>
      <c r="AU861" s="119" t="s">
        <v>73</v>
      </c>
      <c r="AV861" s="119" t="s">
        <v>124</v>
      </c>
      <c r="AW861" s="119" t="s">
        <v>82</v>
      </c>
      <c r="AX861" s="119" t="s">
        <v>18</v>
      </c>
      <c r="AY861" s="119" t="s">
        <v>119</v>
      </c>
    </row>
    <row r="862" spans="2:65" s="7" customFormat="1" ht="27" customHeight="1">
      <c r="B862" s="21"/>
      <c r="C862" s="99">
        <v>176</v>
      </c>
      <c r="D862" s="99" t="s">
        <v>120</v>
      </c>
      <c r="E862" s="100" t="s">
        <v>196</v>
      </c>
      <c r="F862" s="168" t="s">
        <v>197</v>
      </c>
      <c r="G862" s="169"/>
      <c r="H862" s="169"/>
      <c r="I862" s="169"/>
      <c r="J862" s="102" t="s">
        <v>123</v>
      </c>
      <c r="K862" s="103">
        <v>159.04</v>
      </c>
      <c r="L862" s="172"/>
      <c r="M862" s="169"/>
      <c r="N862" s="173">
        <f>ROUND($L$862*$K$862,2)</f>
        <v>0</v>
      </c>
      <c r="O862" s="169"/>
      <c r="P862" s="169"/>
      <c r="Q862" s="169"/>
      <c r="R862" s="101"/>
      <c r="S862" s="21"/>
      <c r="T862" s="104"/>
      <c r="U862" s="105" t="s">
        <v>35</v>
      </c>
      <c r="X862" s="106">
        <v>0</v>
      </c>
      <c r="Y862" s="106">
        <f>$X$862*$K$862</f>
        <v>0</v>
      </c>
      <c r="Z862" s="106">
        <v>0</v>
      </c>
      <c r="AA862" s="107">
        <f>$Z$862*$K$862</f>
        <v>0</v>
      </c>
      <c r="AR862" s="68" t="s">
        <v>124</v>
      </c>
      <c r="AT862" s="68" t="s">
        <v>120</v>
      </c>
      <c r="AU862" s="68" t="s">
        <v>73</v>
      </c>
      <c r="AY862" s="7" t="s">
        <v>119</v>
      </c>
      <c r="BE862" s="108">
        <f>IF($U$862="základní",$N$862,0)</f>
        <v>0</v>
      </c>
      <c r="BF862" s="108">
        <f>IF($U$862="snížená",$N$862,0)</f>
        <v>0</v>
      </c>
      <c r="BG862" s="108">
        <f>IF($U$862="zákl. přenesená",$N$862,0)</f>
        <v>0</v>
      </c>
      <c r="BH862" s="108">
        <f>IF($U$862="sníž. přenesená",$N$862,0)</f>
        <v>0</v>
      </c>
      <c r="BI862" s="108">
        <f>IF($U$862="nulová",$N$862,0)</f>
        <v>0</v>
      </c>
      <c r="BJ862" s="68" t="s">
        <v>18</v>
      </c>
      <c r="BK862" s="108">
        <f>ROUND($L$862*$K$862,2)</f>
        <v>0</v>
      </c>
      <c r="BL862" s="68" t="s">
        <v>124</v>
      </c>
      <c r="BM862" s="68" t="s">
        <v>656</v>
      </c>
    </row>
    <row r="863" spans="2:47" s="7" customFormat="1" ht="16.5" customHeight="1">
      <c r="B863" s="21"/>
      <c r="F863" s="166" t="s">
        <v>198</v>
      </c>
      <c r="G863" s="150"/>
      <c r="H863" s="150"/>
      <c r="I863" s="150"/>
      <c r="J863" s="150"/>
      <c r="K863" s="150"/>
      <c r="L863" s="150"/>
      <c r="M863" s="150"/>
      <c r="N863" s="150"/>
      <c r="O863" s="150"/>
      <c r="P863" s="150"/>
      <c r="Q863" s="150"/>
      <c r="R863" s="150"/>
      <c r="S863" s="21"/>
      <c r="T863" s="45"/>
      <c r="AA863" s="46"/>
      <c r="AT863" s="7" t="s">
        <v>126</v>
      </c>
      <c r="AU863" s="7" t="s">
        <v>73</v>
      </c>
    </row>
    <row r="864" spans="2:47" s="7" customFormat="1" ht="121.5" customHeight="1">
      <c r="B864" s="21"/>
      <c r="F864" s="167" t="s">
        <v>199</v>
      </c>
      <c r="G864" s="150"/>
      <c r="H864" s="150"/>
      <c r="I864" s="150"/>
      <c r="J864" s="150"/>
      <c r="K864" s="150"/>
      <c r="L864" s="150"/>
      <c r="M864" s="150"/>
      <c r="N864" s="150"/>
      <c r="O864" s="150"/>
      <c r="P864" s="150"/>
      <c r="Q864" s="150"/>
      <c r="R864" s="150"/>
      <c r="S864" s="21"/>
      <c r="T864" s="45"/>
      <c r="AA864" s="46"/>
      <c r="AT864" s="7" t="s">
        <v>128</v>
      </c>
      <c r="AU864" s="7" t="s">
        <v>73</v>
      </c>
    </row>
    <row r="865" spans="2:65" s="7" customFormat="1" ht="15.75" customHeight="1">
      <c r="B865" s="21"/>
      <c r="C865" s="99">
        <v>177</v>
      </c>
      <c r="D865" s="99" t="s">
        <v>120</v>
      </c>
      <c r="E865" s="100" t="s">
        <v>200</v>
      </c>
      <c r="F865" s="168" t="s">
        <v>201</v>
      </c>
      <c r="G865" s="169"/>
      <c r="H865" s="169"/>
      <c r="I865" s="169"/>
      <c r="J865" s="102" t="s">
        <v>202</v>
      </c>
      <c r="K865" s="103">
        <v>2.38</v>
      </c>
      <c r="L865" s="172"/>
      <c r="M865" s="169"/>
      <c r="N865" s="173">
        <f>ROUND($L$865*$K$865,2)</f>
        <v>0</v>
      </c>
      <c r="O865" s="169"/>
      <c r="P865" s="169"/>
      <c r="Q865" s="169"/>
      <c r="R865" s="101"/>
      <c r="S865" s="21"/>
      <c r="T865" s="104"/>
      <c r="U865" s="105" t="s">
        <v>35</v>
      </c>
      <c r="X865" s="106">
        <v>0</v>
      </c>
      <c r="Y865" s="106">
        <f>$X$865*$K$865</f>
        <v>0</v>
      </c>
      <c r="Z865" s="106">
        <v>0</v>
      </c>
      <c r="AA865" s="107">
        <f>$Z$865*$K$865</f>
        <v>0</v>
      </c>
      <c r="AR865" s="68" t="s">
        <v>124</v>
      </c>
      <c r="AT865" s="68" t="s">
        <v>120</v>
      </c>
      <c r="AU865" s="68" t="s">
        <v>73</v>
      </c>
      <c r="AY865" s="7" t="s">
        <v>119</v>
      </c>
      <c r="BE865" s="108">
        <f>IF($U$865="základní",$N$865,0)</f>
        <v>0</v>
      </c>
      <c r="BF865" s="108">
        <f>IF($U$865="snížená",$N$865,0)</f>
        <v>0</v>
      </c>
      <c r="BG865" s="108">
        <f>IF($U$865="zákl. přenesená",$N$865,0)</f>
        <v>0</v>
      </c>
      <c r="BH865" s="108">
        <f>IF($U$865="sníž. přenesená",$N$865,0)</f>
        <v>0</v>
      </c>
      <c r="BI865" s="108">
        <f>IF($U$865="nulová",$N$865,0)</f>
        <v>0</v>
      </c>
      <c r="BJ865" s="68" t="s">
        <v>18</v>
      </c>
      <c r="BK865" s="108">
        <f>ROUND($L$865*$K$865,2)</f>
        <v>0</v>
      </c>
      <c r="BL865" s="68" t="s">
        <v>124</v>
      </c>
      <c r="BM865" s="68" t="s">
        <v>657</v>
      </c>
    </row>
    <row r="866" spans="2:47" s="7" customFormat="1" ht="16.5" customHeight="1">
      <c r="B866" s="21"/>
      <c r="F866" s="166" t="s">
        <v>201</v>
      </c>
      <c r="G866" s="150"/>
      <c r="H866" s="150"/>
      <c r="I866" s="150"/>
      <c r="J866" s="150"/>
      <c r="K866" s="150"/>
      <c r="L866" s="150"/>
      <c r="M866" s="150"/>
      <c r="N866" s="150"/>
      <c r="O866" s="150"/>
      <c r="P866" s="150"/>
      <c r="Q866" s="150"/>
      <c r="R866" s="150"/>
      <c r="S866" s="21"/>
      <c r="T866" s="45"/>
      <c r="AA866" s="46"/>
      <c r="AT866" s="7" t="s">
        <v>126</v>
      </c>
      <c r="AU866" s="7" t="s">
        <v>73</v>
      </c>
    </row>
    <row r="867" spans="2:63" s="90" customFormat="1" ht="30.75" customHeight="1">
      <c r="B867" s="91"/>
      <c r="D867" s="98" t="s">
        <v>102</v>
      </c>
      <c r="N867" s="170">
        <f>$BK$867</f>
        <v>0</v>
      </c>
      <c r="O867" s="171"/>
      <c r="P867" s="171"/>
      <c r="Q867" s="171"/>
      <c r="S867" s="91"/>
      <c r="T867" s="94"/>
      <c r="W867" s="95">
        <f>SUM($W$868:$W$886)</f>
        <v>0</v>
      </c>
      <c r="Y867" s="95">
        <f>SUM($Y$868:$Y$886)</f>
        <v>0</v>
      </c>
      <c r="AA867" s="96">
        <f>SUM($AA$868:$AA$886)</f>
        <v>0</v>
      </c>
      <c r="AR867" s="93" t="s">
        <v>18</v>
      </c>
      <c r="AT867" s="93" t="s">
        <v>64</v>
      </c>
      <c r="AU867" s="93" t="s">
        <v>18</v>
      </c>
      <c r="AY867" s="93" t="s">
        <v>119</v>
      </c>
      <c r="BK867" s="97">
        <f>SUM($BK$868:$BK$886)</f>
        <v>0</v>
      </c>
    </row>
    <row r="868" spans="2:65" s="7" customFormat="1" ht="15.75" customHeight="1">
      <c r="B868" s="21"/>
      <c r="C868" s="99">
        <v>178</v>
      </c>
      <c r="D868" s="99" t="s">
        <v>120</v>
      </c>
      <c r="E868" s="100" t="s">
        <v>238</v>
      </c>
      <c r="F868" s="168" t="s">
        <v>239</v>
      </c>
      <c r="G868" s="169"/>
      <c r="H868" s="169"/>
      <c r="I868" s="169"/>
      <c r="J868" s="102" t="s">
        <v>123</v>
      </c>
      <c r="K868" s="103">
        <v>1060.9</v>
      </c>
      <c r="L868" s="172"/>
      <c r="M868" s="169"/>
      <c r="N868" s="173">
        <f>ROUND($L$868*$K$868,2)</f>
        <v>0</v>
      </c>
      <c r="O868" s="169"/>
      <c r="P868" s="169"/>
      <c r="Q868" s="169"/>
      <c r="R868" s="101"/>
      <c r="S868" s="21"/>
      <c r="T868" s="104"/>
      <c r="U868" s="105" t="s">
        <v>35</v>
      </c>
      <c r="X868" s="106">
        <v>0</v>
      </c>
      <c r="Y868" s="106">
        <f>$X$868*$K$868</f>
        <v>0</v>
      </c>
      <c r="Z868" s="106">
        <v>0</v>
      </c>
      <c r="AA868" s="107">
        <f>$Z$868*$K$868</f>
        <v>0</v>
      </c>
      <c r="AR868" s="68" t="s">
        <v>124</v>
      </c>
      <c r="AT868" s="68" t="s">
        <v>120</v>
      </c>
      <c r="AU868" s="68" t="s">
        <v>73</v>
      </c>
      <c r="AY868" s="7" t="s">
        <v>119</v>
      </c>
      <c r="BE868" s="108">
        <f>IF($U$868="základní",$N$868,0)</f>
        <v>0</v>
      </c>
      <c r="BF868" s="108">
        <f>IF($U$868="snížená",$N$868,0)</f>
        <v>0</v>
      </c>
      <c r="BG868" s="108">
        <f>IF($U$868="zákl. přenesená",$N$868,0)</f>
        <v>0</v>
      </c>
      <c r="BH868" s="108">
        <f>IF($U$868="sníž. přenesená",$N$868,0)</f>
        <v>0</v>
      </c>
      <c r="BI868" s="108">
        <f>IF($U$868="nulová",$N$868,0)</f>
        <v>0</v>
      </c>
      <c r="BJ868" s="68" t="s">
        <v>18</v>
      </c>
      <c r="BK868" s="108">
        <f>ROUND($L$868*$K$868,2)</f>
        <v>0</v>
      </c>
      <c r="BL868" s="68" t="s">
        <v>124</v>
      </c>
      <c r="BM868" s="68" t="s">
        <v>658</v>
      </c>
    </row>
    <row r="869" spans="2:47" s="7" customFormat="1" ht="16.5" customHeight="1">
      <c r="B869" s="21"/>
      <c r="F869" s="166" t="s">
        <v>239</v>
      </c>
      <c r="G869" s="150"/>
      <c r="H869" s="150"/>
      <c r="I869" s="150"/>
      <c r="J869" s="150"/>
      <c r="K869" s="150"/>
      <c r="L869" s="150"/>
      <c r="M869" s="150"/>
      <c r="N869" s="150"/>
      <c r="O869" s="150"/>
      <c r="P869" s="150"/>
      <c r="Q869" s="150"/>
      <c r="R869" s="150"/>
      <c r="S869" s="21"/>
      <c r="T869" s="45"/>
      <c r="AA869" s="46"/>
      <c r="AT869" s="7" t="s">
        <v>126</v>
      </c>
      <c r="AU869" s="7" t="s">
        <v>73</v>
      </c>
    </row>
    <row r="870" spans="2:51" s="7" customFormat="1" ht="15.75" customHeight="1">
      <c r="B870" s="109"/>
      <c r="E870" s="110"/>
      <c r="F870" s="189" t="s">
        <v>129</v>
      </c>
      <c r="G870" s="190"/>
      <c r="H870" s="190"/>
      <c r="I870" s="190"/>
      <c r="K870" s="110"/>
      <c r="S870" s="109"/>
      <c r="T870" s="111"/>
      <c r="AA870" s="112"/>
      <c r="AT870" s="110" t="s">
        <v>130</v>
      </c>
      <c r="AU870" s="110" t="s">
        <v>73</v>
      </c>
      <c r="AV870" s="110" t="s">
        <v>18</v>
      </c>
      <c r="AW870" s="110" t="s">
        <v>82</v>
      </c>
      <c r="AX870" s="110" t="s">
        <v>65</v>
      </c>
      <c r="AY870" s="110" t="s">
        <v>119</v>
      </c>
    </row>
    <row r="871" spans="2:51" s="7" customFormat="1" ht="15.75" customHeight="1">
      <c r="B871" s="113"/>
      <c r="E871" s="114"/>
      <c r="F871" s="174" t="s">
        <v>653</v>
      </c>
      <c r="G871" s="175"/>
      <c r="H871" s="175"/>
      <c r="I871" s="175"/>
      <c r="K871" s="115">
        <v>1060.9</v>
      </c>
      <c r="S871" s="113"/>
      <c r="T871" s="116"/>
      <c r="AA871" s="117"/>
      <c r="AT871" s="114" t="s">
        <v>130</v>
      </c>
      <c r="AU871" s="114" t="s">
        <v>73</v>
      </c>
      <c r="AV871" s="114" t="s">
        <v>73</v>
      </c>
      <c r="AW871" s="114" t="s">
        <v>82</v>
      </c>
      <c r="AX871" s="114" t="s">
        <v>65</v>
      </c>
      <c r="AY871" s="114" t="s">
        <v>119</v>
      </c>
    </row>
    <row r="872" spans="2:51" s="7" customFormat="1" ht="15.75" customHeight="1">
      <c r="B872" s="118"/>
      <c r="E872" s="119"/>
      <c r="F872" s="187" t="s">
        <v>132</v>
      </c>
      <c r="G872" s="188"/>
      <c r="H872" s="188"/>
      <c r="I872" s="188"/>
      <c r="K872" s="120">
        <v>1060.9</v>
      </c>
      <c r="S872" s="118"/>
      <c r="T872" s="121"/>
      <c r="AA872" s="122"/>
      <c r="AT872" s="119" t="s">
        <v>130</v>
      </c>
      <c r="AU872" s="119" t="s">
        <v>73</v>
      </c>
      <c r="AV872" s="119" t="s">
        <v>124</v>
      </c>
      <c r="AW872" s="119" t="s">
        <v>82</v>
      </c>
      <c r="AX872" s="119" t="s">
        <v>18</v>
      </c>
      <c r="AY872" s="119" t="s">
        <v>119</v>
      </c>
    </row>
    <row r="873" spans="2:65" s="7" customFormat="1" ht="15.75" customHeight="1">
      <c r="B873" s="21"/>
      <c r="C873" s="99">
        <v>179</v>
      </c>
      <c r="D873" s="99" t="s">
        <v>120</v>
      </c>
      <c r="E873" s="100" t="s">
        <v>614</v>
      </c>
      <c r="F873" s="168" t="s">
        <v>615</v>
      </c>
      <c r="G873" s="169"/>
      <c r="H873" s="169"/>
      <c r="I873" s="169"/>
      <c r="J873" s="102" t="s">
        <v>123</v>
      </c>
      <c r="K873" s="103">
        <v>974.5</v>
      </c>
      <c r="L873" s="172"/>
      <c r="M873" s="169"/>
      <c r="N873" s="173">
        <f>ROUND($L$873*$K$873,2)</f>
        <v>0</v>
      </c>
      <c r="O873" s="169"/>
      <c r="P873" s="169"/>
      <c r="Q873" s="169"/>
      <c r="R873" s="101"/>
      <c r="S873" s="21"/>
      <c r="T873" s="104"/>
      <c r="U873" s="105" t="s">
        <v>35</v>
      </c>
      <c r="X873" s="106">
        <v>0</v>
      </c>
      <c r="Y873" s="106">
        <f>$X$873*$K$873</f>
        <v>0</v>
      </c>
      <c r="Z873" s="106">
        <v>0</v>
      </c>
      <c r="AA873" s="107">
        <f>$Z$873*$K$873</f>
        <v>0</v>
      </c>
      <c r="AR873" s="68" t="s">
        <v>124</v>
      </c>
      <c r="AT873" s="68" t="s">
        <v>120</v>
      </c>
      <c r="AU873" s="68" t="s">
        <v>73</v>
      </c>
      <c r="AY873" s="7" t="s">
        <v>119</v>
      </c>
      <c r="BE873" s="108">
        <f>IF($U$873="základní",$N$873,0)</f>
        <v>0</v>
      </c>
      <c r="BF873" s="108">
        <f>IF($U$873="snížená",$N$873,0)</f>
        <v>0</v>
      </c>
      <c r="BG873" s="108">
        <f>IF($U$873="zákl. přenesená",$N$873,0)</f>
        <v>0</v>
      </c>
      <c r="BH873" s="108">
        <f>IF($U$873="sníž. přenesená",$N$873,0)</f>
        <v>0</v>
      </c>
      <c r="BI873" s="108">
        <f>IF($U$873="nulová",$N$873,0)</f>
        <v>0</v>
      </c>
      <c r="BJ873" s="68" t="s">
        <v>18</v>
      </c>
      <c r="BK873" s="108">
        <f>ROUND($L$873*$K$873,2)</f>
        <v>0</v>
      </c>
      <c r="BL873" s="68" t="s">
        <v>124</v>
      </c>
      <c r="BM873" s="68" t="s">
        <v>659</v>
      </c>
    </row>
    <row r="874" spans="2:47" s="7" customFormat="1" ht="16.5" customHeight="1">
      <c r="B874" s="21"/>
      <c r="F874" s="166" t="s">
        <v>615</v>
      </c>
      <c r="G874" s="150"/>
      <c r="H874" s="150"/>
      <c r="I874" s="150"/>
      <c r="J874" s="150"/>
      <c r="K874" s="150"/>
      <c r="L874" s="150"/>
      <c r="M874" s="150"/>
      <c r="N874" s="150"/>
      <c r="O874" s="150"/>
      <c r="P874" s="150"/>
      <c r="Q874" s="150"/>
      <c r="R874" s="150"/>
      <c r="S874" s="21"/>
      <c r="T874" s="45"/>
      <c r="AA874" s="46"/>
      <c r="AT874" s="7" t="s">
        <v>126</v>
      </c>
      <c r="AU874" s="7" t="s">
        <v>73</v>
      </c>
    </row>
    <row r="875" spans="2:51" s="7" customFormat="1" ht="15.75" customHeight="1">
      <c r="B875" s="109"/>
      <c r="E875" s="110"/>
      <c r="F875" s="189" t="s">
        <v>129</v>
      </c>
      <c r="G875" s="190"/>
      <c r="H875" s="190"/>
      <c r="I875" s="190"/>
      <c r="K875" s="110"/>
      <c r="S875" s="109"/>
      <c r="T875" s="111"/>
      <c r="AA875" s="112"/>
      <c r="AT875" s="110" t="s">
        <v>130</v>
      </c>
      <c r="AU875" s="110" t="s">
        <v>73</v>
      </c>
      <c r="AV875" s="110" t="s">
        <v>18</v>
      </c>
      <c r="AW875" s="110" t="s">
        <v>82</v>
      </c>
      <c r="AX875" s="110" t="s">
        <v>65</v>
      </c>
      <c r="AY875" s="110" t="s">
        <v>119</v>
      </c>
    </row>
    <row r="876" spans="2:51" s="7" customFormat="1" ht="15.75" customHeight="1">
      <c r="B876" s="113"/>
      <c r="E876" s="114"/>
      <c r="F876" s="174" t="s">
        <v>660</v>
      </c>
      <c r="G876" s="175"/>
      <c r="H876" s="175"/>
      <c r="I876" s="175"/>
      <c r="K876" s="115">
        <v>974.5</v>
      </c>
      <c r="S876" s="113"/>
      <c r="T876" s="116"/>
      <c r="AA876" s="117"/>
      <c r="AT876" s="114" t="s">
        <v>130</v>
      </c>
      <c r="AU876" s="114" t="s">
        <v>73</v>
      </c>
      <c r="AV876" s="114" t="s">
        <v>73</v>
      </c>
      <c r="AW876" s="114" t="s">
        <v>82</v>
      </c>
      <c r="AX876" s="114" t="s">
        <v>65</v>
      </c>
      <c r="AY876" s="114" t="s">
        <v>119</v>
      </c>
    </row>
    <row r="877" spans="2:51" s="7" customFormat="1" ht="15.75" customHeight="1">
      <c r="B877" s="118"/>
      <c r="E877" s="119"/>
      <c r="F877" s="187" t="s">
        <v>132</v>
      </c>
      <c r="G877" s="188"/>
      <c r="H877" s="188"/>
      <c r="I877" s="188"/>
      <c r="K877" s="120">
        <v>974.5</v>
      </c>
      <c r="S877" s="118"/>
      <c r="T877" s="121"/>
      <c r="AA877" s="122"/>
      <c r="AT877" s="119" t="s">
        <v>130</v>
      </c>
      <c r="AU877" s="119" t="s">
        <v>73</v>
      </c>
      <c r="AV877" s="119" t="s">
        <v>124</v>
      </c>
      <c r="AW877" s="119" t="s">
        <v>82</v>
      </c>
      <c r="AX877" s="119" t="s">
        <v>18</v>
      </c>
      <c r="AY877" s="119" t="s">
        <v>119</v>
      </c>
    </row>
    <row r="878" spans="2:65" s="7" customFormat="1" ht="27" customHeight="1">
      <c r="B878" s="21"/>
      <c r="C878" s="99">
        <v>180</v>
      </c>
      <c r="D878" s="99" t="s">
        <v>120</v>
      </c>
      <c r="E878" s="100" t="s">
        <v>262</v>
      </c>
      <c r="F878" s="168" t="s">
        <v>263</v>
      </c>
      <c r="G878" s="169"/>
      <c r="H878" s="169"/>
      <c r="I878" s="169"/>
      <c r="J878" s="102" t="s">
        <v>123</v>
      </c>
      <c r="K878" s="103">
        <v>974.5</v>
      </c>
      <c r="L878" s="172"/>
      <c r="M878" s="169"/>
      <c r="N878" s="173">
        <f>ROUND($L$878*$K$878,2)</f>
        <v>0</v>
      </c>
      <c r="O878" s="169"/>
      <c r="P878" s="169"/>
      <c r="Q878" s="169"/>
      <c r="R878" s="101"/>
      <c r="S878" s="21"/>
      <c r="T878" s="104"/>
      <c r="U878" s="105" t="s">
        <v>35</v>
      </c>
      <c r="X878" s="106">
        <v>0</v>
      </c>
      <c r="Y878" s="106">
        <f>$X$878*$K$878</f>
        <v>0</v>
      </c>
      <c r="Z878" s="106">
        <v>0</v>
      </c>
      <c r="AA878" s="107">
        <f>$Z$878*$K$878</f>
        <v>0</v>
      </c>
      <c r="AR878" s="68" t="s">
        <v>124</v>
      </c>
      <c r="AT878" s="68" t="s">
        <v>120</v>
      </c>
      <c r="AU878" s="68" t="s">
        <v>73</v>
      </c>
      <c r="AY878" s="7" t="s">
        <v>119</v>
      </c>
      <c r="BE878" s="108">
        <f>IF($U$878="základní",$N$878,0)</f>
        <v>0</v>
      </c>
      <c r="BF878" s="108">
        <f>IF($U$878="snížená",$N$878,0)</f>
        <v>0</v>
      </c>
      <c r="BG878" s="108">
        <f>IF($U$878="zákl. přenesená",$N$878,0)</f>
        <v>0</v>
      </c>
      <c r="BH878" s="108">
        <f>IF($U$878="sníž. přenesená",$N$878,0)</f>
        <v>0</v>
      </c>
      <c r="BI878" s="108">
        <f>IF($U$878="nulová",$N$878,0)</f>
        <v>0</v>
      </c>
      <c r="BJ878" s="68" t="s">
        <v>18</v>
      </c>
      <c r="BK878" s="108">
        <f>ROUND($L$878*$K$878,2)</f>
        <v>0</v>
      </c>
      <c r="BL878" s="68" t="s">
        <v>124</v>
      </c>
      <c r="BM878" s="68" t="s">
        <v>661</v>
      </c>
    </row>
    <row r="879" spans="2:47" s="7" customFormat="1" ht="16.5" customHeight="1">
      <c r="B879" s="21"/>
      <c r="F879" s="166" t="s">
        <v>264</v>
      </c>
      <c r="G879" s="150"/>
      <c r="H879" s="150"/>
      <c r="I879" s="150"/>
      <c r="J879" s="150"/>
      <c r="K879" s="150"/>
      <c r="L879" s="150"/>
      <c r="M879" s="150"/>
      <c r="N879" s="150"/>
      <c r="O879" s="150"/>
      <c r="P879" s="150"/>
      <c r="Q879" s="150"/>
      <c r="R879" s="150"/>
      <c r="S879" s="21"/>
      <c r="T879" s="45"/>
      <c r="AA879" s="46"/>
      <c r="AT879" s="7" t="s">
        <v>126</v>
      </c>
      <c r="AU879" s="7" t="s">
        <v>73</v>
      </c>
    </row>
    <row r="880" spans="2:65" s="7" customFormat="1" ht="27" customHeight="1">
      <c r="B880" s="21"/>
      <c r="C880" s="99">
        <v>181</v>
      </c>
      <c r="D880" s="99" t="s">
        <v>120</v>
      </c>
      <c r="E880" s="100" t="s">
        <v>663</v>
      </c>
      <c r="F880" s="168" t="s">
        <v>664</v>
      </c>
      <c r="G880" s="169"/>
      <c r="H880" s="169"/>
      <c r="I880" s="169"/>
      <c r="J880" s="102" t="s">
        <v>123</v>
      </c>
      <c r="K880" s="103">
        <v>974.5</v>
      </c>
      <c r="L880" s="172"/>
      <c r="M880" s="169"/>
      <c r="N880" s="173">
        <f>ROUND($L$880*$K$880,2)</f>
        <v>0</v>
      </c>
      <c r="O880" s="169"/>
      <c r="P880" s="169"/>
      <c r="Q880" s="169"/>
      <c r="R880" s="101"/>
      <c r="S880" s="21"/>
      <c r="T880" s="104"/>
      <c r="U880" s="105" t="s">
        <v>35</v>
      </c>
      <c r="X880" s="106">
        <v>0</v>
      </c>
      <c r="Y880" s="106">
        <f>$X$880*$K$880</f>
        <v>0</v>
      </c>
      <c r="Z880" s="106">
        <v>0</v>
      </c>
      <c r="AA880" s="107">
        <f>$Z$880*$K$880</f>
        <v>0</v>
      </c>
      <c r="AR880" s="68" t="s">
        <v>124</v>
      </c>
      <c r="AT880" s="68" t="s">
        <v>120</v>
      </c>
      <c r="AU880" s="68" t="s">
        <v>73</v>
      </c>
      <c r="AY880" s="7" t="s">
        <v>119</v>
      </c>
      <c r="BE880" s="108">
        <f>IF($U$880="základní",$N$880,0)</f>
        <v>0</v>
      </c>
      <c r="BF880" s="108">
        <f>IF($U$880="snížená",$N$880,0)</f>
        <v>0</v>
      </c>
      <c r="BG880" s="108">
        <f>IF($U$880="zákl. přenesená",$N$880,0)</f>
        <v>0</v>
      </c>
      <c r="BH880" s="108">
        <f>IF($U$880="sníž. přenesená",$N$880,0)</f>
        <v>0</v>
      </c>
      <c r="BI880" s="108">
        <f>IF($U$880="nulová",$N$880,0)</f>
        <v>0</v>
      </c>
      <c r="BJ880" s="68" t="s">
        <v>18</v>
      </c>
      <c r="BK880" s="108">
        <f>ROUND($L$880*$K$880,2)</f>
        <v>0</v>
      </c>
      <c r="BL880" s="68" t="s">
        <v>124</v>
      </c>
      <c r="BM880" s="68" t="s">
        <v>662</v>
      </c>
    </row>
    <row r="881" spans="2:47" s="7" customFormat="1" ht="16.5" customHeight="1">
      <c r="B881" s="21"/>
      <c r="F881" s="166" t="s">
        <v>664</v>
      </c>
      <c r="G881" s="150"/>
      <c r="H881" s="150"/>
      <c r="I881" s="150"/>
      <c r="J881" s="150"/>
      <c r="K881" s="150"/>
      <c r="L881" s="150"/>
      <c r="M881" s="150"/>
      <c r="N881" s="150"/>
      <c r="O881" s="150"/>
      <c r="P881" s="150"/>
      <c r="Q881" s="150"/>
      <c r="R881" s="150"/>
      <c r="S881" s="21"/>
      <c r="T881" s="45"/>
      <c r="AA881" s="46"/>
      <c r="AT881" s="7" t="s">
        <v>126</v>
      </c>
      <c r="AU881" s="7" t="s">
        <v>73</v>
      </c>
    </row>
    <row r="882" spans="2:65" s="7" customFormat="1" ht="27" customHeight="1">
      <c r="B882" s="21"/>
      <c r="C882" s="99">
        <v>182</v>
      </c>
      <c r="D882" s="99" t="s">
        <v>120</v>
      </c>
      <c r="E882" s="100" t="s">
        <v>269</v>
      </c>
      <c r="F882" s="168" t="s">
        <v>270</v>
      </c>
      <c r="G882" s="169"/>
      <c r="H882" s="169"/>
      <c r="I882" s="169"/>
      <c r="J882" s="102" t="s">
        <v>123</v>
      </c>
      <c r="K882" s="103">
        <v>974.5</v>
      </c>
      <c r="L882" s="172"/>
      <c r="M882" s="169"/>
      <c r="N882" s="173">
        <f>ROUND($L$882*$K$882,2)</f>
        <v>0</v>
      </c>
      <c r="O882" s="169"/>
      <c r="P882" s="169"/>
      <c r="Q882" s="169"/>
      <c r="R882" s="101"/>
      <c r="S882" s="21"/>
      <c r="T882" s="104"/>
      <c r="U882" s="105" t="s">
        <v>35</v>
      </c>
      <c r="X882" s="106">
        <v>0</v>
      </c>
      <c r="Y882" s="106">
        <f>$X$882*$K$882</f>
        <v>0</v>
      </c>
      <c r="Z882" s="106">
        <v>0</v>
      </c>
      <c r="AA882" s="107">
        <f>$Z$882*$K$882</f>
        <v>0</v>
      </c>
      <c r="AR882" s="68" t="s">
        <v>124</v>
      </c>
      <c r="AT882" s="68" t="s">
        <v>120</v>
      </c>
      <c r="AU882" s="68" t="s">
        <v>73</v>
      </c>
      <c r="AY882" s="7" t="s">
        <v>119</v>
      </c>
      <c r="BE882" s="108">
        <f>IF($U$882="základní",$N$882,0)</f>
        <v>0</v>
      </c>
      <c r="BF882" s="108">
        <f>IF($U$882="snížená",$N$882,0)</f>
        <v>0</v>
      </c>
      <c r="BG882" s="108">
        <f>IF($U$882="zákl. přenesená",$N$882,0)</f>
        <v>0</v>
      </c>
      <c r="BH882" s="108">
        <f>IF($U$882="sníž. přenesená",$N$882,0)</f>
        <v>0</v>
      </c>
      <c r="BI882" s="108">
        <f>IF($U$882="nulová",$N$882,0)</f>
        <v>0</v>
      </c>
      <c r="BJ882" s="68" t="s">
        <v>18</v>
      </c>
      <c r="BK882" s="108">
        <f>ROUND($L$882*$K$882,2)</f>
        <v>0</v>
      </c>
      <c r="BL882" s="68" t="s">
        <v>124</v>
      </c>
      <c r="BM882" s="68" t="s">
        <v>665</v>
      </c>
    </row>
    <row r="883" spans="2:47" s="7" customFormat="1" ht="16.5" customHeight="1">
      <c r="B883" s="21"/>
      <c r="F883" s="166" t="s">
        <v>270</v>
      </c>
      <c r="G883" s="150"/>
      <c r="H883" s="150"/>
      <c r="I883" s="150"/>
      <c r="J883" s="150"/>
      <c r="K883" s="150"/>
      <c r="L883" s="150"/>
      <c r="M883" s="150"/>
      <c r="N883" s="150"/>
      <c r="O883" s="150"/>
      <c r="P883" s="150"/>
      <c r="Q883" s="150"/>
      <c r="R883" s="150"/>
      <c r="S883" s="21"/>
      <c r="T883" s="45"/>
      <c r="AA883" s="46"/>
      <c r="AT883" s="7" t="s">
        <v>126</v>
      </c>
      <c r="AU883" s="7" t="s">
        <v>73</v>
      </c>
    </row>
    <row r="884" spans="2:65" s="7" customFormat="1" ht="27" customHeight="1">
      <c r="B884" s="21"/>
      <c r="C884" s="99">
        <v>183</v>
      </c>
      <c r="D884" s="99" t="s">
        <v>120</v>
      </c>
      <c r="E884" s="100" t="s">
        <v>527</v>
      </c>
      <c r="F884" s="168" t="s">
        <v>528</v>
      </c>
      <c r="G884" s="169"/>
      <c r="H884" s="169"/>
      <c r="I884" s="169"/>
      <c r="J884" s="102" t="s">
        <v>123</v>
      </c>
      <c r="K884" s="103">
        <v>974.5</v>
      </c>
      <c r="L884" s="172"/>
      <c r="M884" s="169"/>
      <c r="N884" s="173">
        <f>ROUND($L$884*$K$884,2)</f>
        <v>0</v>
      </c>
      <c r="O884" s="169"/>
      <c r="P884" s="169"/>
      <c r="Q884" s="169"/>
      <c r="R884" s="101"/>
      <c r="S884" s="21"/>
      <c r="T884" s="104"/>
      <c r="U884" s="105" t="s">
        <v>35</v>
      </c>
      <c r="X884" s="106">
        <v>0</v>
      </c>
      <c r="Y884" s="106">
        <f>$X$884*$K$884</f>
        <v>0</v>
      </c>
      <c r="Z884" s="106">
        <v>0</v>
      </c>
      <c r="AA884" s="107">
        <f>$Z$884*$K$884</f>
        <v>0</v>
      </c>
      <c r="AR884" s="68" t="s">
        <v>124</v>
      </c>
      <c r="AT884" s="68" t="s">
        <v>120</v>
      </c>
      <c r="AU884" s="68" t="s">
        <v>73</v>
      </c>
      <c r="AY884" s="7" t="s">
        <v>119</v>
      </c>
      <c r="BE884" s="108">
        <f>IF($U$884="základní",$N$884,0)</f>
        <v>0</v>
      </c>
      <c r="BF884" s="108">
        <f>IF($U$884="snížená",$N$884,0)</f>
        <v>0</v>
      </c>
      <c r="BG884" s="108">
        <f>IF($U$884="zákl. přenesená",$N$884,0)</f>
        <v>0</v>
      </c>
      <c r="BH884" s="108">
        <f>IF($U$884="sníž. přenesená",$N$884,0)</f>
        <v>0</v>
      </c>
      <c r="BI884" s="108">
        <f>IF($U$884="nulová",$N$884,0)</f>
        <v>0</v>
      </c>
      <c r="BJ884" s="68" t="s">
        <v>18</v>
      </c>
      <c r="BK884" s="108">
        <f>ROUND($L$884*$K$884,2)</f>
        <v>0</v>
      </c>
      <c r="BL884" s="68" t="s">
        <v>124</v>
      </c>
      <c r="BM884" s="68" t="s">
        <v>666</v>
      </c>
    </row>
    <row r="885" spans="2:47" s="7" customFormat="1" ht="16.5" customHeight="1">
      <c r="B885" s="21"/>
      <c r="F885" s="166" t="s">
        <v>529</v>
      </c>
      <c r="G885" s="150"/>
      <c r="H885" s="150"/>
      <c r="I885" s="150"/>
      <c r="J885" s="150"/>
      <c r="K885" s="150"/>
      <c r="L885" s="150"/>
      <c r="M885" s="150"/>
      <c r="N885" s="150"/>
      <c r="O885" s="150"/>
      <c r="P885" s="150"/>
      <c r="Q885" s="150"/>
      <c r="R885" s="150"/>
      <c r="S885" s="21"/>
      <c r="T885" s="45"/>
      <c r="AA885" s="46"/>
      <c r="AT885" s="7" t="s">
        <v>126</v>
      </c>
      <c r="AU885" s="7" t="s">
        <v>73</v>
      </c>
    </row>
    <row r="886" spans="2:47" s="7" customFormat="1" ht="38.25" customHeight="1">
      <c r="B886" s="21"/>
      <c r="F886" s="167" t="s">
        <v>275</v>
      </c>
      <c r="G886" s="150"/>
      <c r="H886" s="150"/>
      <c r="I886" s="150"/>
      <c r="J886" s="150"/>
      <c r="K886" s="150"/>
      <c r="L886" s="150"/>
      <c r="M886" s="150"/>
      <c r="N886" s="150"/>
      <c r="O886" s="150"/>
      <c r="P886" s="150"/>
      <c r="Q886" s="150"/>
      <c r="R886" s="150"/>
      <c r="S886" s="21"/>
      <c r="T886" s="45"/>
      <c r="AA886" s="46"/>
      <c r="AT886" s="7" t="s">
        <v>128</v>
      </c>
      <c r="AU886" s="7" t="s">
        <v>73</v>
      </c>
    </row>
    <row r="887" spans="2:63" s="90" customFormat="1" ht="30.75" customHeight="1">
      <c r="B887" s="91"/>
      <c r="D887" s="98" t="s">
        <v>90</v>
      </c>
      <c r="N887" s="170">
        <f>$BK$887</f>
        <v>0</v>
      </c>
      <c r="O887" s="171"/>
      <c r="P887" s="171"/>
      <c r="Q887" s="171"/>
      <c r="S887" s="91"/>
      <c r="T887" s="94"/>
      <c r="W887" s="95">
        <f>SUM($W$888:$W$937)</f>
        <v>0</v>
      </c>
      <c r="Y887" s="95">
        <f>SUM($Y$888:$Y$937)</f>
        <v>0</v>
      </c>
      <c r="AA887" s="96">
        <f>SUM($AA$888:$AA$937)</f>
        <v>0</v>
      </c>
      <c r="AR887" s="93" t="s">
        <v>18</v>
      </c>
      <c r="AT887" s="93" t="s">
        <v>64</v>
      </c>
      <c r="AU887" s="93" t="s">
        <v>18</v>
      </c>
      <c r="AY887" s="93" t="s">
        <v>119</v>
      </c>
      <c r="BK887" s="97">
        <f>SUM($BK$888:$BK$937)</f>
        <v>0</v>
      </c>
    </row>
    <row r="888" spans="2:65" s="7" customFormat="1" ht="15.75" customHeight="1">
      <c r="B888" s="21"/>
      <c r="C888" s="99">
        <v>184</v>
      </c>
      <c r="D888" s="99" t="s">
        <v>120</v>
      </c>
      <c r="E888" s="100" t="s">
        <v>297</v>
      </c>
      <c r="F888" s="168" t="s">
        <v>298</v>
      </c>
      <c r="G888" s="169"/>
      <c r="H888" s="169"/>
      <c r="I888" s="169"/>
      <c r="J888" s="102" t="s">
        <v>279</v>
      </c>
      <c r="K888" s="103">
        <v>19.4</v>
      </c>
      <c r="L888" s="172"/>
      <c r="M888" s="169"/>
      <c r="N888" s="173">
        <f>ROUND($L$888*$K$888,2)</f>
        <v>0</v>
      </c>
      <c r="O888" s="169"/>
      <c r="P888" s="169"/>
      <c r="Q888" s="169"/>
      <c r="R888" s="101"/>
      <c r="S888" s="21"/>
      <c r="T888" s="104"/>
      <c r="U888" s="105" t="s">
        <v>35</v>
      </c>
      <c r="X888" s="106">
        <v>0</v>
      </c>
      <c r="Y888" s="106">
        <f>$X$888*$K$888</f>
        <v>0</v>
      </c>
      <c r="Z888" s="106">
        <v>0</v>
      </c>
      <c r="AA888" s="107">
        <f>$Z$888*$K$888</f>
        <v>0</v>
      </c>
      <c r="AR888" s="68" t="s">
        <v>124</v>
      </c>
      <c r="AT888" s="68" t="s">
        <v>120</v>
      </c>
      <c r="AU888" s="68" t="s">
        <v>73</v>
      </c>
      <c r="AY888" s="7" t="s">
        <v>119</v>
      </c>
      <c r="BE888" s="108">
        <f>IF($U$888="základní",$N$888,0)</f>
        <v>0</v>
      </c>
      <c r="BF888" s="108">
        <f>IF($U$888="snížená",$N$888,0)</f>
        <v>0</v>
      </c>
      <c r="BG888" s="108">
        <f>IF($U$888="zákl. přenesená",$N$888,0)</f>
        <v>0</v>
      </c>
      <c r="BH888" s="108">
        <f>IF($U$888="sníž. přenesená",$N$888,0)</f>
        <v>0</v>
      </c>
      <c r="BI888" s="108">
        <f>IF($U$888="nulová",$N$888,0)</f>
        <v>0</v>
      </c>
      <c r="BJ888" s="68" t="s">
        <v>18</v>
      </c>
      <c r="BK888" s="108">
        <f>ROUND($L$888*$K$888,2)</f>
        <v>0</v>
      </c>
      <c r="BL888" s="68" t="s">
        <v>124</v>
      </c>
      <c r="BM888" s="68" t="s">
        <v>667</v>
      </c>
    </row>
    <row r="889" spans="2:47" s="7" customFormat="1" ht="16.5" customHeight="1">
      <c r="B889" s="21"/>
      <c r="F889" s="166" t="s">
        <v>299</v>
      </c>
      <c r="G889" s="150"/>
      <c r="H889" s="150"/>
      <c r="I889" s="150"/>
      <c r="J889" s="150"/>
      <c r="K889" s="150"/>
      <c r="L889" s="150"/>
      <c r="M889" s="150"/>
      <c r="N889" s="150"/>
      <c r="O889" s="150"/>
      <c r="P889" s="150"/>
      <c r="Q889" s="150"/>
      <c r="R889" s="150"/>
      <c r="S889" s="21"/>
      <c r="T889" s="45"/>
      <c r="AA889" s="46"/>
      <c r="AT889" s="7" t="s">
        <v>126</v>
      </c>
      <c r="AU889" s="7" t="s">
        <v>73</v>
      </c>
    </row>
    <row r="890" spans="2:47" s="7" customFormat="1" ht="38.25" customHeight="1">
      <c r="B890" s="21"/>
      <c r="F890" s="167" t="s">
        <v>300</v>
      </c>
      <c r="G890" s="150"/>
      <c r="H890" s="150"/>
      <c r="I890" s="150"/>
      <c r="J890" s="150"/>
      <c r="K890" s="150"/>
      <c r="L890" s="150"/>
      <c r="M890" s="150"/>
      <c r="N890" s="150"/>
      <c r="O890" s="150"/>
      <c r="P890" s="150"/>
      <c r="Q890" s="150"/>
      <c r="R890" s="150"/>
      <c r="S890" s="21"/>
      <c r="T890" s="45"/>
      <c r="AA890" s="46"/>
      <c r="AT890" s="7" t="s">
        <v>128</v>
      </c>
      <c r="AU890" s="7" t="s">
        <v>73</v>
      </c>
    </row>
    <row r="891" spans="2:51" s="7" customFormat="1" ht="15.75" customHeight="1">
      <c r="B891" s="109"/>
      <c r="E891" s="110"/>
      <c r="F891" s="189" t="s">
        <v>129</v>
      </c>
      <c r="G891" s="190"/>
      <c r="H891" s="190"/>
      <c r="I891" s="190"/>
      <c r="K891" s="110"/>
      <c r="S891" s="109"/>
      <c r="T891" s="111"/>
      <c r="AA891" s="112"/>
      <c r="AT891" s="110" t="s">
        <v>130</v>
      </c>
      <c r="AU891" s="110" t="s">
        <v>73</v>
      </c>
      <c r="AV891" s="110" t="s">
        <v>18</v>
      </c>
      <c r="AW891" s="110" t="s">
        <v>82</v>
      </c>
      <c r="AX891" s="110" t="s">
        <v>65</v>
      </c>
      <c r="AY891" s="110" t="s">
        <v>119</v>
      </c>
    </row>
    <row r="892" spans="2:51" s="7" customFormat="1" ht="15.75" customHeight="1">
      <c r="B892" s="113"/>
      <c r="E892" s="114"/>
      <c r="F892" s="174" t="s">
        <v>668</v>
      </c>
      <c r="G892" s="175"/>
      <c r="H892" s="175"/>
      <c r="I892" s="175"/>
      <c r="K892" s="115">
        <v>19.4</v>
      </c>
      <c r="S892" s="113"/>
      <c r="T892" s="116"/>
      <c r="AA892" s="117"/>
      <c r="AT892" s="114" t="s">
        <v>130</v>
      </c>
      <c r="AU892" s="114" t="s">
        <v>73</v>
      </c>
      <c r="AV892" s="114" t="s">
        <v>73</v>
      </c>
      <c r="AW892" s="114" t="s">
        <v>82</v>
      </c>
      <c r="AX892" s="114" t="s">
        <v>65</v>
      </c>
      <c r="AY892" s="114" t="s">
        <v>119</v>
      </c>
    </row>
    <row r="893" spans="2:51" s="7" customFormat="1" ht="15.75" customHeight="1">
      <c r="B893" s="118"/>
      <c r="E893" s="119"/>
      <c r="F893" s="187" t="s">
        <v>132</v>
      </c>
      <c r="G893" s="188"/>
      <c r="H893" s="188"/>
      <c r="I893" s="188"/>
      <c r="K893" s="120">
        <v>19.4</v>
      </c>
      <c r="S893" s="118"/>
      <c r="T893" s="121"/>
      <c r="AA893" s="122"/>
      <c r="AT893" s="119" t="s">
        <v>130</v>
      </c>
      <c r="AU893" s="119" t="s">
        <v>73</v>
      </c>
      <c r="AV893" s="119" t="s">
        <v>124</v>
      </c>
      <c r="AW893" s="119" t="s">
        <v>82</v>
      </c>
      <c r="AX893" s="119" t="s">
        <v>18</v>
      </c>
      <c r="AY893" s="119" t="s">
        <v>119</v>
      </c>
    </row>
    <row r="894" spans="2:65" s="7" customFormat="1" ht="27" customHeight="1">
      <c r="B894" s="21"/>
      <c r="C894" s="99">
        <v>185</v>
      </c>
      <c r="D894" s="99" t="s">
        <v>120</v>
      </c>
      <c r="E894" s="100" t="s">
        <v>303</v>
      </c>
      <c r="F894" s="168" t="s">
        <v>304</v>
      </c>
      <c r="G894" s="169"/>
      <c r="H894" s="169"/>
      <c r="I894" s="169"/>
      <c r="J894" s="102" t="s">
        <v>279</v>
      </c>
      <c r="K894" s="103">
        <v>42</v>
      </c>
      <c r="L894" s="172"/>
      <c r="M894" s="169"/>
      <c r="N894" s="173">
        <f>ROUND($L$894*$K$894,2)</f>
        <v>0</v>
      </c>
      <c r="O894" s="169"/>
      <c r="P894" s="169"/>
      <c r="Q894" s="169"/>
      <c r="R894" s="101"/>
      <c r="S894" s="21"/>
      <c r="T894" s="104"/>
      <c r="U894" s="105" t="s">
        <v>35</v>
      </c>
      <c r="X894" s="106">
        <v>0</v>
      </c>
      <c r="Y894" s="106">
        <f>$X$894*$K$894</f>
        <v>0</v>
      </c>
      <c r="Z894" s="106">
        <v>0</v>
      </c>
      <c r="AA894" s="107">
        <f>$Z$894*$K$894</f>
        <v>0</v>
      </c>
      <c r="AR894" s="68" t="s">
        <v>124</v>
      </c>
      <c r="AT894" s="68" t="s">
        <v>120</v>
      </c>
      <c r="AU894" s="68" t="s">
        <v>73</v>
      </c>
      <c r="AY894" s="7" t="s">
        <v>119</v>
      </c>
      <c r="BE894" s="108">
        <f>IF($U$894="základní",$N$894,0)</f>
        <v>0</v>
      </c>
      <c r="BF894" s="108">
        <f>IF($U$894="snížená",$N$894,0)</f>
        <v>0</v>
      </c>
      <c r="BG894" s="108">
        <f>IF($U$894="zákl. přenesená",$N$894,0)</f>
        <v>0</v>
      </c>
      <c r="BH894" s="108">
        <f>IF($U$894="sníž. přenesená",$N$894,0)</f>
        <v>0</v>
      </c>
      <c r="BI894" s="108">
        <f>IF($U$894="nulová",$N$894,0)</f>
        <v>0</v>
      </c>
      <c r="BJ894" s="68" t="s">
        <v>18</v>
      </c>
      <c r="BK894" s="108">
        <f>ROUND($L$894*$K$894,2)</f>
        <v>0</v>
      </c>
      <c r="BL894" s="68" t="s">
        <v>124</v>
      </c>
      <c r="BM894" s="68" t="s">
        <v>669</v>
      </c>
    </row>
    <row r="895" spans="2:47" s="7" customFormat="1" ht="16.5" customHeight="1">
      <c r="B895" s="21"/>
      <c r="F895" s="166" t="s">
        <v>304</v>
      </c>
      <c r="G895" s="150"/>
      <c r="H895" s="150"/>
      <c r="I895" s="150"/>
      <c r="J895" s="150"/>
      <c r="K895" s="150"/>
      <c r="L895" s="150"/>
      <c r="M895" s="150"/>
      <c r="N895" s="150"/>
      <c r="O895" s="150"/>
      <c r="P895" s="150"/>
      <c r="Q895" s="150"/>
      <c r="R895" s="150"/>
      <c r="S895" s="21"/>
      <c r="T895" s="45"/>
      <c r="AA895" s="46"/>
      <c r="AT895" s="7" t="s">
        <v>126</v>
      </c>
      <c r="AU895" s="7" t="s">
        <v>73</v>
      </c>
    </row>
    <row r="896" spans="2:27" s="7" customFormat="1" ht="16.5" customHeight="1">
      <c r="B896" s="21"/>
      <c r="F896" s="166" t="s">
        <v>775</v>
      </c>
      <c r="G896" s="166"/>
      <c r="H896" s="166"/>
      <c r="I896" s="166"/>
      <c r="J896" s="166"/>
      <c r="K896" s="166"/>
      <c r="L896" s="166"/>
      <c r="M896" s="166"/>
      <c r="N896" s="166"/>
      <c r="O896" s="166"/>
      <c r="P896" s="166"/>
      <c r="Q896" s="166"/>
      <c r="R896" s="179"/>
      <c r="S896" s="21"/>
      <c r="T896" s="45"/>
      <c r="AA896" s="46"/>
    </row>
    <row r="897" spans="2:51" s="7" customFormat="1" ht="15.75" customHeight="1">
      <c r="B897" s="109"/>
      <c r="E897" s="110"/>
      <c r="F897" s="189" t="s">
        <v>129</v>
      </c>
      <c r="G897" s="190"/>
      <c r="H897" s="190"/>
      <c r="I897" s="190"/>
      <c r="K897" s="110"/>
      <c r="S897" s="109"/>
      <c r="T897" s="111"/>
      <c r="AA897" s="112"/>
      <c r="AT897" s="110" t="s">
        <v>130</v>
      </c>
      <c r="AU897" s="110" t="s">
        <v>73</v>
      </c>
      <c r="AV897" s="110" t="s">
        <v>18</v>
      </c>
      <c r="AW897" s="110" t="s">
        <v>82</v>
      </c>
      <c r="AX897" s="110" t="s">
        <v>65</v>
      </c>
      <c r="AY897" s="110" t="s">
        <v>119</v>
      </c>
    </row>
    <row r="898" spans="2:51" s="7" customFormat="1" ht="15.75" customHeight="1">
      <c r="B898" s="113"/>
      <c r="E898" s="114"/>
      <c r="F898" s="174" t="s">
        <v>315</v>
      </c>
      <c r="G898" s="175"/>
      <c r="H898" s="175"/>
      <c r="I898" s="175"/>
      <c r="K898" s="115">
        <v>42</v>
      </c>
      <c r="S898" s="113"/>
      <c r="T898" s="116"/>
      <c r="AA898" s="117"/>
      <c r="AT898" s="114" t="s">
        <v>130</v>
      </c>
      <c r="AU898" s="114" t="s">
        <v>73</v>
      </c>
      <c r="AV898" s="114" t="s">
        <v>73</v>
      </c>
      <c r="AW898" s="114" t="s">
        <v>82</v>
      </c>
      <c r="AX898" s="114" t="s">
        <v>65</v>
      </c>
      <c r="AY898" s="114" t="s">
        <v>119</v>
      </c>
    </row>
    <row r="899" spans="2:51" s="7" customFormat="1" ht="15.75" customHeight="1">
      <c r="B899" s="118"/>
      <c r="E899" s="119"/>
      <c r="F899" s="187" t="s">
        <v>132</v>
      </c>
      <c r="G899" s="188"/>
      <c r="H899" s="188"/>
      <c r="I899" s="188"/>
      <c r="K899" s="120">
        <v>42</v>
      </c>
      <c r="S899" s="118"/>
      <c r="T899" s="121"/>
      <c r="AA899" s="122"/>
      <c r="AT899" s="119" t="s">
        <v>130</v>
      </c>
      <c r="AU899" s="119" t="s">
        <v>73</v>
      </c>
      <c r="AV899" s="119" t="s">
        <v>124</v>
      </c>
      <c r="AW899" s="119" t="s">
        <v>82</v>
      </c>
      <c r="AX899" s="119" t="s">
        <v>18</v>
      </c>
      <c r="AY899" s="119" t="s">
        <v>119</v>
      </c>
    </row>
    <row r="900" spans="2:65" s="7" customFormat="1" ht="39" customHeight="1">
      <c r="B900" s="21"/>
      <c r="C900" s="99">
        <v>186</v>
      </c>
      <c r="D900" s="99" t="s">
        <v>120</v>
      </c>
      <c r="E900" s="100" t="s">
        <v>306</v>
      </c>
      <c r="F900" s="168" t="s">
        <v>307</v>
      </c>
      <c r="G900" s="169"/>
      <c r="H900" s="169"/>
      <c r="I900" s="169"/>
      <c r="J900" s="102" t="s">
        <v>279</v>
      </c>
      <c r="K900" s="103">
        <v>568</v>
      </c>
      <c r="L900" s="172"/>
      <c r="M900" s="169"/>
      <c r="N900" s="173">
        <f>ROUND($L$900*$K$900,2)</f>
        <v>0</v>
      </c>
      <c r="O900" s="169"/>
      <c r="P900" s="169"/>
      <c r="Q900" s="169"/>
      <c r="R900" s="101"/>
      <c r="S900" s="21"/>
      <c r="T900" s="104"/>
      <c r="U900" s="105" t="s">
        <v>35</v>
      </c>
      <c r="X900" s="106">
        <v>0</v>
      </c>
      <c r="Y900" s="106">
        <f>$X$900*$K$900</f>
        <v>0</v>
      </c>
      <c r="Z900" s="106">
        <v>0</v>
      </c>
      <c r="AA900" s="107">
        <f>$Z$900*$K$900</f>
        <v>0</v>
      </c>
      <c r="AR900" s="68" t="s">
        <v>124</v>
      </c>
      <c r="AT900" s="68" t="s">
        <v>120</v>
      </c>
      <c r="AU900" s="68" t="s">
        <v>73</v>
      </c>
      <c r="AY900" s="7" t="s">
        <v>119</v>
      </c>
      <c r="BE900" s="108">
        <f>IF($U$900="základní",$N$900,0)</f>
        <v>0</v>
      </c>
      <c r="BF900" s="108">
        <f>IF($U$900="snížená",$N$900,0)</f>
        <v>0</v>
      </c>
      <c r="BG900" s="108">
        <f>IF($U$900="zákl. přenesená",$N$900,0)</f>
        <v>0</v>
      </c>
      <c r="BH900" s="108">
        <f>IF($U$900="sníž. přenesená",$N$900,0)</f>
        <v>0</v>
      </c>
      <c r="BI900" s="108">
        <f>IF($U$900="nulová",$N$900,0)</f>
        <v>0</v>
      </c>
      <c r="BJ900" s="68" t="s">
        <v>18</v>
      </c>
      <c r="BK900" s="108">
        <f>ROUND($L$900*$K$900,2)</f>
        <v>0</v>
      </c>
      <c r="BL900" s="68" t="s">
        <v>124</v>
      </c>
      <c r="BM900" s="68" t="s">
        <v>670</v>
      </c>
    </row>
    <row r="901" spans="2:47" s="7" customFormat="1" ht="27" customHeight="1">
      <c r="B901" s="21"/>
      <c r="F901" s="166" t="s">
        <v>308</v>
      </c>
      <c r="G901" s="150"/>
      <c r="H901" s="150"/>
      <c r="I901" s="150"/>
      <c r="J901" s="150"/>
      <c r="K901" s="150"/>
      <c r="L901" s="150"/>
      <c r="M901" s="150"/>
      <c r="N901" s="150"/>
      <c r="O901" s="150"/>
      <c r="P901" s="150"/>
      <c r="Q901" s="150"/>
      <c r="R901" s="150"/>
      <c r="S901" s="21"/>
      <c r="T901" s="45"/>
      <c r="AA901" s="46"/>
      <c r="AT901" s="7" t="s">
        <v>126</v>
      </c>
      <c r="AU901" s="7" t="s">
        <v>73</v>
      </c>
    </row>
    <row r="902" spans="2:47" s="7" customFormat="1" ht="109.5" customHeight="1">
      <c r="B902" s="21"/>
      <c r="F902" s="167" t="s">
        <v>309</v>
      </c>
      <c r="G902" s="150"/>
      <c r="H902" s="150"/>
      <c r="I902" s="150"/>
      <c r="J902" s="150"/>
      <c r="K902" s="150"/>
      <c r="L902" s="150"/>
      <c r="M902" s="150"/>
      <c r="N902" s="150"/>
      <c r="O902" s="150"/>
      <c r="P902" s="150"/>
      <c r="Q902" s="150"/>
      <c r="R902" s="150"/>
      <c r="S902" s="21"/>
      <c r="T902" s="45"/>
      <c r="AA902" s="46"/>
      <c r="AT902" s="7" t="s">
        <v>128</v>
      </c>
      <c r="AU902" s="7" t="s">
        <v>73</v>
      </c>
    </row>
    <row r="903" spans="2:51" s="7" customFormat="1" ht="15.75" customHeight="1">
      <c r="B903" s="109"/>
      <c r="E903" s="110"/>
      <c r="F903" s="189" t="s">
        <v>129</v>
      </c>
      <c r="G903" s="190"/>
      <c r="H903" s="190"/>
      <c r="I903" s="190"/>
      <c r="K903" s="110"/>
      <c r="S903" s="109"/>
      <c r="T903" s="111"/>
      <c r="AA903" s="112"/>
      <c r="AT903" s="110" t="s">
        <v>130</v>
      </c>
      <c r="AU903" s="110" t="s">
        <v>73</v>
      </c>
      <c r="AV903" s="110" t="s">
        <v>18</v>
      </c>
      <c r="AW903" s="110" t="s">
        <v>82</v>
      </c>
      <c r="AX903" s="110" t="s">
        <v>65</v>
      </c>
      <c r="AY903" s="110" t="s">
        <v>119</v>
      </c>
    </row>
    <row r="904" spans="2:51" s="7" customFormat="1" ht="15.75" customHeight="1">
      <c r="B904" s="113"/>
      <c r="E904" s="114"/>
      <c r="F904" s="174" t="s">
        <v>671</v>
      </c>
      <c r="G904" s="175"/>
      <c r="H904" s="175"/>
      <c r="I904" s="175"/>
      <c r="K904" s="115">
        <v>568</v>
      </c>
      <c r="S904" s="113"/>
      <c r="T904" s="116"/>
      <c r="AA904" s="117"/>
      <c r="AT904" s="114" t="s">
        <v>130</v>
      </c>
      <c r="AU904" s="114" t="s">
        <v>73</v>
      </c>
      <c r="AV904" s="114" t="s">
        <v>73</v>
      </c>
      <c r="AW904" s="114" t="s">
        <v>82</v>
      </c>
      <c r="AX904" s="114" t="s">
        <v>65</v>
      </c>
      <c r="AY904" s="114" t="s">
        <v>119</v>
      </c>
    </row>
    <row r="905" spans="2:51" s="7" customFormat="1" ht="15.75" customHeight="1">
      <c r="B905" s="118"/>
      <c r="E905" s="119"/>
      <c r="F905" s="187" t="s">
        <v>132</v>
      </c>
      <c r="G905" s="188"/>
      <c r="H905" s="188"/>
      <c r="I905" s="188"/>
      <c r="K905" s="120">
        <v>568</v>
      </c>
      <c r="S905" s="118"/>
      <c r="T905" s="121"/>
      <c r="AA905" s="122"/>
      <c r="AT905" s="119" t="s">
        <v>130</v>
      </c>
      <c r="AU905" s="119" t="s">
        <v>73</v>
      </c>
      <c r="AV905" s="119" t="s">
        <v>124</v>
      </c>
      <c r="AW905" s="119" t="s">
        <v>82</v>
      </c>
      <c r="AX905" s="119" t="s">
        <v>18</v>
      </c>
      <c r="AY905" s="119" t="s">
        <v>119</v>
      </c>
    </row>
    <row r="906" spans="2:65" s="7" customFormat="1" ht="27" customHeight="1">
      <c r="B906" s="21"/>
      <c r="C906" s="99">
        <v>187</v>
      </c>
      <c r="D906" s="99" t="s">
        <v>120</v>
      </c>
      <c r="E906" s="100" t="s">
        <v>328</v>
      </c>
      <c r="F906" s="168" t="s">
        <v>329</v>
      </c>
      <c r="G906" s="169"/>
      <c r="H906" s="169"/>
      <c r="I906" s="169"/>
      <c r="J906" s="102" t="s">
        <v>286</v>
      </c>
      <c r="K906" s="103">
        <v>573.68</v>
      </c>
      <c r="L906" s="172"/>
      <c r="M906" s="169"/>
      <c r="N906" s="173">
        <f>ROUND($L$906*$K$906,2)</f>
        <v>0</v>
      </c>
      <c r="O906" s="169"/>
      <c r="P906" s="169"/>
      <c r="Q906" s="169"/>
      <c r="R906" s="101"/>
      <c r="S906" s="21"/>
      <c r="T906" s="104"/>
      <c r="U906" s="105" t="s">
        <v>35</v>
      </c>
      <c r="X906" s="106">
        <v>0</v>
      </c>
      <c r="Y906" s="106">
        <f>$X$906*$K$906</f>
        <v>0</v>
      </c>
      <c r="Z906" s="106">
        <v>0</v>
      </c>
      <c r="AA906" s="107">
        <f>$Z$906*$K$906</f>
        <v>0</v>
      </c>
      <c r="AR906" s="68" t="s">
        <v>124</v>
      </c>
      <c r="AT906" s="68" t="s">
        <v>120</v>
      </c>
      <c r="AU906" s="68" t="s">
        <v>73</v>
      </c>
      <c r="AY906" s="7" t="s">
        <v>119</v>
      </c>
      <c r="BE906" s="108">
        <f>IF($U$906="základní",$N$906,0)</f>
        <v>0</v>
      </c>
      <c r="BF906" s="108">
        <f>IF($U$906="snížená",$N$906,0)</f>
        <v>0</v>
      </c>
      <c r="BG906" s="108">
        <f>IF($U$906="zákl. přenesená",$N$906,0)</f>
        <v>0</v>
      </c>
      <c r="BH906" s="108">
        <f>IF($U$906="sníž. přenesená",$N$906,0)</f>
        <v>0</v>
      </c>
      <c r="BI906" s="108">
        <f>IF($U$906="nulová",$N$906,0)</f>
        <v>0</v>
      </c>
      <c r="BJ906" s="68" t="s">
        <v>18</v>
      </c>
      <c r="BK906" s="108">
        <f>ROUND($L$906*$K$906,2)</f>
        <v>0</v>
      </c>
      <c r="BL906" s="68" t="s">
        <v>124</v>
      </c>
      <c r="BM906" s="68" t="s">
        <v>672</v>
      </c>
    </row>
    <row r="907" spans="2:47" s="7" customFormat="1" ht="16.5" customHeight="1">
      <c r="B907" s="21"/>
      <c r="F907" s="166" t="s">
        <v>329</v>
      </c>
      <c r="G907" s="150"/>
      <c r="H907" s="150"/>
      <c r="I907" s="150"/>
      <c r="J907" s="150"/>
      <c r="K907" s="150"/>
      <c r="L907" s="150"/>
      <c r="M907" s="150"/>
      <c r="N907" s="150"/>
      <c r="O907" s="150"/>
      <c r="P907" s="150"/>
      <c r="Q907" s="150"/>
      <c r="R907" s="150"/>
      <c r="S907" s="21"/>
      <c r="T907" s="45"/>
      <c r="AA907" s="46"/>
      <c r="AT907" s="7" t="s">
        <v>126</v>
      </c>
      <c r="AU907" s="7" t="s">
        <v>73</v>
      </c>
    </row>
    <row r="908" spans="2:51" s="7" customFormat="1" ht="15.75" customHeight="1">
      <c r="B908" s="113"/>
      <c r="E908" s="114"/>
      <c r="F908" s="174" t="s">
        <v>673</v>
      </c>
      <c r="G908" s="175"/>
      <c r="H908" s="175"/>
      <c r="I908" s="175"/>
      <c r="K908" s="115">
        <v>573.68</v>
      </c>
      <c r="S908" s="113"/>
      <c r="T908" s="116"/>
      <c r="AA908" s="117"/>
      <c r="AT908" s="114" t="s">
        <v>130</v>
      </c>
      <c r="AU908" s="114" t="s">
        <v>73</v>
      </c>
      <c r="AV908" s="114" t="s">
        <v>73</v>
      </c>
      <c r="AW908" s="114" t="s">
        <v>82</v>
      </c>
      <c r="AX908" s="114" t="s">
        <v>65</v>
      </c>
      <c r="AY908" s="114" t="s">
        <v>119</v>
      </c>
    </row>
    <row r="909" spans="2:51" s="7" customFormat="1" ht="15.75" customHeight="1">
      <c r="B909" s="113"/>
      <c r="E909" s="114"/>
      <c r="F909" s="166" t="s">
        <v>774</v>
      </c>
      <c r="G909" s="150"/>
      <c r="H909" s="150"/>
      <c r="I909" s="150"/>
      <c r="J909" s="150"/>
      <c r="K909" s="150"/>
      <c r="L909" s="150"/>
      <c r="M909" s="150"/>
      <c r="N909" s="150"/>
      <c r="O909" s="150"/>
      <c r="P909" s="150"/>
      <c r="Q909" s="150"/>
      <c r="R909" s="150"/>
      <c r="S909" s="113"/>
      <c r="T909" s="116"/>
      <c r="AA909" s="117"/>
      <c r="AT909" s="114"/>
      <c r="AU909" s="114"/>
      <c r="AV909" s="114"/>
      <c r="AW909" s="114"/>
      <c r="AX909" s="114"/>
      <c r="AY909" s="114"/>
    </row>
    <row r="910" spans="2:51" s="7" customFormat="1" ht="15.75" customHeight="1">
      <c r="B910" s="118"/>
      <c r="E910" s="119"/>
      <c r="F910" s="187" t="s">
        <v>132</v>
      </c>
      <c r="G910" s="188"/>
      <c r="H910" s="188"/>
      <c r="I910" s="188"/>
      <c r="K910" s="120">
        <v>573.68</v>
      </c>
      <c r="S910" s="118"/>
      <c r="T910" s="121"/>
      <c r="AA910" s="122"/>
      <c r="AT910" s="119" t="s">
        <v>130</v>
      </c>
      <c r="AU910" s="119" t="s">
        <v>73</v>
      </c>
      <c r="AV910" s="119" t="s">
        <v>124</v>
      </c>
      <c r="AW910" s="119" t="s">
        <v>82</v>
      </c>
      <c r="AX910" s="119" t="s">
        <v>18</v>
      </c>
      <c r="AY910" s="119" t="s">
        <v>119</v>
      </c>
    </row>
    <row r="911" spans="2:65" s="7" customFormat="1" ht="27" customHeight="1">
      <c r="B911" s="21"/>
      <c r="C911" s="99">
        <v>188</v>
      </c>
      <c r="D911" s="99" t="s">
        <v>120</v>
      </c>
      <c r="E911" s="100" t="s">
        <v>342</v>
      </c>
      <c r="F911" s="168" t="s">
        <v>343</v>
      </c>
      <c r="G911" s="169"/>
      <c r="H911" s="169"/>
      <c r="I911" s="169"/>
      <c r="J911" s="102" t="s">
        <v>146</v>
      </c>
      <c r="K911" s="103">
        <v>34.08</v>
      </c>
      <c r="L911" s="172"/>
      <c r="M911" s="169"/>
      <c r="N911" s="173">
        <f>ROUND($L$911*$K$911,2)</f>
        <v>0</v>
      </c>
      <c r="O911" s="169"/>
      <c r="P911" s="169"/>
      <c r="Q911" s="169"/>
      <c r="R911" s="101"/>
      <c r="S911" s="21"/>
      <c r="T911" s="104"/>
      <c r="U911" s="105" t="s">
        <v>35</v>
      </c>
      <c r="X911" s="106">
        <v>0</v>
      </c>
      <c r="Y911" s="106">
        <f>$X$911*$K$911</f>
        <v>0</v>
      </c>
      <c r="Z911" s="106">
        <v>0</v>
      </c>
      <c r="AA911" s="107">
        <f>$Z$911*$K$911</f>
        <v>0</v>
      </c>
      <c r="AR911" s="68" t="s">
        <v>124</v>
      </c>
      <c r="AT911" s="68" t="s">
        <v>120</v>
      </c>
      <c r="AU911" s="68" t="s">
        <v>73</v>
      </c>
      <c r="AY911" s="7" t="s">
        <v>119</v>
      </c>
      <c r="BE911" s="108">
        <f>IF($U$911="základní",$N$911,0)</f>
        <v>0</v>
      </c>
      <c r="BF911" s="108">
        <f>IF($U$911="snížená",$N$911,0)</f>
        <v>0</v>
      </c>
      <c r="BG911" s="108">
        <f>IF($U$911="zákl. přenesená",$N$911,0)</f>
        <v>0</v>
      </c>
      <c r="BH911" s="108">
        <f>IF($U$911="sníž. přenesená",$N$911,0)</f>
        <v>0</v>
      </c>
      <c r="BI911" s="108">
        <f>IF($U$911="nulová",$N$911,0)</f>
        <v>0</v>
      </c>
      <c r="BJ911" s="68" t="s">
        <v>18</v>
      </c>
      <c r="BK911" s="108">
        <f>ROUND($L$911*$K$911,2)</f>
        <v>0</v>
      </c>
      <c r="BL911" s="68" t="s">
        <v>124</v>
      </c>
      <c r="BM911" s="68" t="s">
        <v>674</v>
      </c>
    </row>
    <row r="912" spans="2:47" s="7" customFormat="1" ht="16.5" customHeight="1">
      <c r="B912" s="21"/>
      <c r="F912" s="166" t="s">
        <v>344</v>
      </c>
      <c r="G912" s="150"/>
      <c r="H912" s="150"/>
      <c r="I912" s="150"/>
      <c r="J912" s="150"/>
      <c r="K912" s="150"/>
      <c r="L912" s="150"/>
      <c r="M912" s="150"/>
      <c r="N912" s="150"/>
      <c r="O912" s="150"/>
      <c r="P912" s="150"/>
      <c r="Q912" s="150"/>
      <c r="R912" s="150"/>
      <c r="S912" s="21"/>
      <c r="T912" s="45"/>
      <c r="AA912" s="46"/>
      <c r="AT912" s="7" t="s">
        <v>126</v>
      </c>
      <c r="AU912" s="7" t="s">
        <v>73</v>
      </c>
    </row>
    <row r="913" spans="2:51" s="7" customFormat="1" ht="15.75" customHeight="1">
      <c r="B913" s="113"/>
      <c r="E913" s="114"/>
      <c r="F913" s="174" t="s">
        <v>675</v>
      </c>
      <c r="G913" s="175"/>
      <c r="H913" s="175"/>
      <c r="I913" s="175"/>
      <c r="K913" s="115">
        <v>34.08</v>
      </c>
      <c r="S913" s="113"/>
      <c r="T913" s="116"/>
      <c r="AA913" s="117"/>
      <c r="AT913" s="114" t="s">
        <v>130</v>
      </c>
      <c r="AU913" s="114" t="s">
        <v>73</v>
      </c>
      <c r="AV913" s="114" t="s">
        <v>73</v>
      </c>
      <c r="AW913" s="114" t="s">
        <v>82</v>
      </c>
      <c r="AX913" s="114" t="s">
        <v>65</v>
      </c>
      <c r="AY913" s="114" t="s">
        <v>119</v>
      </c>
    </row>
    <row r="914" spans="2:51" s="7" customFormat="1" ht="15.75" customHeight="1">
      <c r="B914" s="118"/>
      <c r="E914" s="119"/>
      <c r="F914" s="187" t="s">
        <v>132</v>
      </c>
      <c r="G914" s="188"/>
      <c r="H914" s="188"/>
      <c r="I914" s="188"/>
      <c r="K914" s="120">
        <v>34.08</v>
      </c>
      <c r="S914" s="118"/>
      <c r="T914" s="121"/>
      <c r="AA914" s="122"/>
      <c r="AT914" s="119" t="s">
        <v>130</v>
      </c>
      <c r="AU914" s="119" t="s">
        <v>73</v>
      </c>
      <c r="AV914" s="119" t="s">
        <v>124</v>
      </c>
      <c r="AW914" s="119" t="s">
        <v>82</v>
      </c>
      <c r="AX914" s="119" t="s">
        <v>18</v>
      </c>
      <c r="AY914" s="119" t="s">
        <v>119</v>
      </c>
    </row>
    <row r="915" spans="2:65" s="7" customFormat="1" ht="27" customHeight="1">
      <c r="B915" s="21"/>
      <c r="C915" s="99">
        <v>189</v>
      </c>
      <c r="D915" s="99" t="s">
        <v>120</v>
      </c>
      <c r="E915" s="100" t="s">
        <v>347</v>
      </c>
      <c r="F915" s="168" t="s">
        <v>348</v>
      </c>
      <c r="G915" s="169"/>
      <c r="H915" s="169"/>
      <c r="I915" s="169"/>
      <c r="J915" s="102" t="s">
        <v>286</v>
      </c>
      <c r="K915" s="103">
        <v>6</v>
      </c>
      <c r="L915" s="172"/>
      <c r="M915" s="169"/>
      <c r="N915" s="173">
        <f>ROUND($L$915*$K$915,2)</f>
        <v>0</v>
      </c>
      <c r="O915" s="169"/>
      <c r="P915" s="169"/>
      <c r="Q915" s="169"/>
      <c r="R915" s="101"/>
      <c r="S915" s="21"/>
      <c r="T915" s="104"/>
      <c r="U915" s="105" t="s">
        <v>35</v>
      </c>
      <c r="X915" s="106">
        <v>0</v>
      </c>
      <c r="Y915" s="106">
        <f>$X$915*$K$915</f>
        <v>0</v>
      </c>
      <c r="Z915" s="106">
        <v>0</v>
      </c>
      <c r="AA915" s="107">
        <f>$Z$915*$K$915</f>
        <v>0</v>
      </c>
      <c r="AR915" s="68" t="s">
        <v>124</v>
      </c>
      <c r="AT915" s="68" t="s">
        <v>120</v>
      </c>
      <c r="AU915" s="68" t="s">
        <v>73</v>
      </c>
      <c r="AY915" s="7" t="s">
        <v>119</v>
      </c>
      <c r="BE915" s="108">
        <f>IF($U$915="základní",$N$915,0)</f>
        <v>0</v>
      </c>
      <c r="BF915" s="108">
        <f>IF($U$915="snížená",$N$915,0)</f>
        <v>0</v>
      </c>
      <c r="BG915" s="108">
        <f>IF($U$915="zákl. přenesená",$N$915,0)</f>
        <v>0</v>
      </c>
      <c r="BH915" s="108">
        <f>IF($U$915="sníž. přenesená",$N$915,0)</f>
        <v>0</v>
      </c>
      <c r="BI915" s="108">
        <f>IF($U$915="nulová",$N$915,0)</f>
        <v>0</v>
      </c>
      <c r="BJ915" s="68" t="s">
        <v>18</v>
      </c>
      <c r="BK915" s="108">
        <f>ROUND($L$915*$K$915,2)</f>
        <v>0</v>
      </c>
      <c r="BL915" s="68" t="s">
        <v>124</v>
      </c>
      <c r="BM915" s="68" t="s">
        <v>676</v>
      </c>
    </row>
    <row r="916" spans="2:47" s="7" customFormat="1" ht="16.5" customHeight="1">
      <c r="B916" s="21"/>
      <c r="F916" s="166" t="s">
        <v>349</v>
      </c>
      <c r="G916" s="150"/>
      <c r="H916" s="150"/>
      <c r="I916" s="150"/>
      <c r="J916" s="150"/>
      <c r="K916" s="150"/>
      <c r="L916" s="150"/>
      <c r="M916" s="150"/>
      <c r="N916" s="150"/>
      <c r="O916" s="150"/>
      <c r="P916" s="150"/>
      <c r="Q916" s="150"/>
      <c r="R916" s="150"/>
      <c r="S916" s="21"/>
      <c r="T916" s="45"/>
      <c r="AA916" s="46"/>
      <c r="AT916" s="7" t="s">
        <v>126</v>
      </c>
      <c r="AU916" s="7" t="s">
        <v>73</v>
      </c>
    </row>
    <row r="917" spans="2:47" s="7" customFormat="1" ht="168.75" customHeight="1">
      <c r="B917" s="21"/>
      <c r="F917" s="167" t="s">
        <v>350</v>
      </c>
      <c r="G917" s="150"/>
      <c r="H917" s="150"/>
      <c r="I917" s="150"/>
      <c r="J917" s="150"/>
      <c r="K917" s="150"/>
      <c r="L917" s="150"/>
      <c r="M917" s="150"/>
      <c r="N917" s="150"/>
      <c r="O917" s="150"/>
      <c r="P917" s="150"/>
      <c r="Q917" s="150"/>
      <c r="R917" s="150"/>
      <c r="S917" s="21"/>
      <c r="T917" s="45"/>
      <c r="AA917" s="46"/>
      <c r="AT917" s="7" t="s">
        <v>128</v>
      </c>
      <c r="AU917" s="7" t="s">
        <v>73</v>
      </c>
    </row>
    <row r="918" spans="2:65" s="7" customFormat="1" ht="15.75" customHeight="1">
      <c r="B918" s="21"/>
      <c r="C918" s="99">
        <v>190</v>
      </c>
      <c r="D918" s="99" t="s">
        <v>120</v>
      </c>
      <c r="E918" s="100" t="s">
        <v>360</v>
      </c>
      <c r="F918" s="168" t="s">
        <v>361</v>
      </c>
      <c r="G918" s="169"/>
      <c r="H918" s="169"/>
      <c r="I918" s="169"/>
      <c r="J918" s="102" t="s">
        <v>286</v>
      </c>
      <c r="K918" s="103">
        <v>2</v>
      </c>
      <c r="L918" s="172"/>
      <c r="M918" s="169"/>
      <c r="N918" s="173">
        <f>ROUND($L$918*$K$918,2)</f>
        <v>0</v>
      </c>
      <c r="O918" s="169"/>
      <c r="P918" s="169"/>
      <c r="Q918" s="169"/>
      <c r="R918" s="101"/>
      <c r="S918" s="21"/>
      <c r="T918" s="104"/>
      <c r="U918" s="105" t="s">
        <v>35</v>
      </c>
      <c r="X918" s="106">
        <v>0</v>
      </c>
      <c r="Y918" s="106">
        <f>$X$918*$K$918</f>
        <v>0</v>
      </c>
      <c r="Z918" s="106">
        <v>0</v>
      </c>
      <c r="AA918" s="107">
        <f>$Z$918*$K$918</f>
        <v>0</v>
      </c>
      <c r="AR918" s="68" t="s">
        <v>124</v>
      </c>
      <c r="AT918" s="68" t="s">
        <v>120</v>
      </c>
      <c r="AU918" s="68" t="s">
        <v>73</v>
      </c>
      <c r="AY918" s="7" t="s">
        <v>119</v>
      </c>
      <c r="BE918" s="108">
        <f>IF($U$918="základní",$N$918,0)</f>
        <v>0</v>
      </c>
      <c r="BF918" s="108">
        <f>IF($U$918="snížená",$N$918,0)</f>
        <v>0</v>
      </c>
      <c r="BG918" s="108">
        <f>IF($U$918="zákl. přenesená",$N$918,0)</f>
        <v>0</v>
      </c>
      <c r="BH918" s="108">
        <f>IF($U$918="sníž. přenesená",$N$918,0)</f>
        <v>0</v>
      </c>
      <c r="BI918" s="108">
        <f>IF($U$918="nulová",$N$918,0)</f>
        <v>0</v>
      </c>
      <c r="BJ918" s="68" t="s">
        <v>18</v>
      </c>
      <c r="BK918" s="108">
        <f>ROUND($L$918*$K$918,2)</f>
        <v>0</v>
      </c>
      <c r="BL918" s="68" t="s">
        <v>124</v>
      </c>
      <c r="BM918" s="68" t="s">
        <v>677</v>
      </c>
    </row>
    <row r="919" spans="2:47" s="7" customFormat="1" ht="16.5" customHeight="1">
      <c r="B919" s="21"/>
      <c r="F919" s="166" t="s">
        <v>361</v>
      </c>
      <c r="G919" s="150"/>
      <c r="H919" s="150"/>
      <c r="I919" s="150"/>
      <c r="J919" s="150"/>
      <c r="K919" s="150"/>
      <c r="L919" s="150"/>
      <c r="M919" s="150"/>
      <c r="N919" s="150"/>
      <c r="O919" s="150"/>
      <c r="P919" s="150"/>
      <c r="Q919" s="150"/>
      <c r="R919" s="150"/>
      <c r="S919" s="21"/>
      <c r="T919" s="45"/>
      <c r="AA919" s="46"/>
      <c r="AT919" s="7" t="s">
        <v>126</v>
      </c>
      <c r="AU919" s="7" t="s">
        <v>73</v>
      </c>
    </row>
    <row r="920" spans="2:27" s="7" customFormat="1" ht="16.5" customHeight="1">
      <c r="B920" s="21"/>
      <c r="F920" s="166" t="s">
        <v>774</v>
      </c>
      <c r="G920" s="150"/>
      <c r="H920" s="150"/>
      <c r="I920" s="150"/>
      <c r="J920" s="150"/>
      <c r="K920" s="150"/>
      <c r="L920" s="150"/>
      <c r="M920" s="150"/>
      <c r="N920" s="150"/>
      <c r="O920" s="150"/>
      <c r="P920" s="150"/>
      <c r="Q920" s="150"/>
      <c r="R920" s="150"/>
      <c r="S920" s="21"/>
      <c r="T920" s="45"/>
      <c r="AA920" s="46"/>
    </row>
    <row r="921" spans="2:65" s="7" customFormat="1" ht="15.75" customHeight="1">
      <c r="B921" s="21"/>
      <c r="C921" s="99">
        <v>191</v>
      </c>
      <c r="D921" s="99" t="s">
        <v>120</v>
      </c>
      <c r="E921" s="100" t="s">
        <v>363</v>
      </c>
      <c r="F921" s="168" t="s">
        <v>364</v>
      </c>
      <c r="G921" s="169"/>
      <c r="H921" s="169"/>
      <c r="I921" s="169"/>
      <c r="J921" s="102" t="s">
        <v>286</v>
      </c>
      <c r="K921" s="103">
        <v>2</v>
      </c>
      <c r="L921" s="172"/>
      <c r="M921" s="169"/>
      <c r="N921" s="173">
        <f>ROUND($L$921*$K$921,2)</f>
        <v>0</v>
      </c>
      <c r="O921" s="169"/>
      <c r="P921" s="169"/>
      <c r="Q921" s="169"/>
      <c r="R921" s="101"/>
      <c r="S921" s="21"/>
      <c r="T921" s="104"/>
      <c r="U921" s="105" t="s">
        <v>35</v>
      </c>
      <c r="X921" s="106">
        <v>0</v>
      </c>
      <c r="Y921" s="106">
        <f>$X$921*$K$921</f>
        <v>0</v>
      </c>
      <c r="Z921" s="106">
        <v>0</v>
      </c>
      <c r="AA921" s="107">
        <f>$Z$921*$K$921</f>
        <v>0</v>
      </c>
      <c r="AR921" s="68" t="s">
        <v>124</v>
      </c>
      <c r="AT921" s="68" t="s">
        <v>120</v>
      </c>
      <c r="AU921" s="68" t="s">
        <v>73</v>
      </c>
      <c r="AY921" s="7" t="s">
        <v>119</v>
      </c>
      <c r="BE921" s="108">
        <f>IF($U$921="základní",$N$921,0)</f>
        <v>0</v>
      </c>
      <c r="BF921" s="108">
        <f>IF($U$921="snížená",$N$921,0)</f>
        <v>0</v>
      </c>
      <c r="BG921" s="108">
        <f>IF($U$921="zákl. přenesená",$N$921,0)</f>
        <v>0</v>
      </c>
      <c r="BH921" s="108">
        <f>IF($U$921="sníž. přenesená",$N$921,0)</f>
        <v>0</v>
      </c>
      <c r="BI921" s="108">
        <f>IF($U$921="nulová",$N$921,0)</f>
        <v>0</v>
      </c>
      <c r="BJ921" s="68" t="s">
        <v>18</v>
      </c>
      <c r="BK921" s="108">
        <f>ROUND($L$921*$K$921,2)</f>
        <v>0</v>
      </c>
      <c r="BL921" s="68" t="s">
        <v>124</v>
      </c>
      <c r="BM921" s="68" t="s">
        <v>678</v>
      </c>
    </row>
    <row r="922" spans="2:47" s="7" customFormat="1" ht="16.5" customHeight="1">
      <c r="B922" s="21"/>
      <c r="F922" s="166" t="s">
        <v>364</v>
      </c>
      <c r="G922" s="150"/>
      <c r="H922" s="150"/>
      <c r="I922" s="150"/>
      <c r="J922" s="150"/>
      <c r="K922" s="150"/>
      <c r="L922" s="150"/>
      <c r="M922" s="150"/>
      <c r="N922" s="150"/>
      <c r="O922" s="150"/>
      <c r="P922" s="150"/>
      <c r="Q922" s="150"/>
      <c r="R922" s="150"/>
      <c r="S922" s="21"/>
      <c r="T922" s="45"/>
      <c r="AA922" s="46"/>
      <c r="AT922" s="7" t="s">
        <v>126</v>
      </c>
      <c r="AU922" s="7" t="s">
        <v>73</v>
      </c>
    </row>
    <row r="923" spans="2:27" s="7" customFormat="1" ht="16.5" customHeight="1">
      <c r="B923" s="21"/>
      <c r="F923" s="166" t="s">
        <v>774</v>
      </c>
      <c r="G923" s="150"/>
      <c r="H923" s="150"/>
      <c r="I923" s="150"/>
      <c r="J923" s="150"/>
      <c r="K923" s="150"/>
      <c r="L923" s="150"/>
      <c r="M923" s="150"/>
      <c r="N923" s="150"/>
      <c r="O923" s="150"/>
      <c r="P923" s="150"/>
      <c r="Q923" s="150"/>
      <c r="R923" s="150"/>
      <c r="S923" s="21"/>
      <c r="T923" s="45"/>
      <c r="AA923" s="46"/>
    </row>
    <row r="924" spans="2:65" s="7" customFormat="1" ht="15.75" customHeight="1">
      <c r="B924" s="21"/>
      <c r="C924" s="99">
        <v>192</v>
      </c>
      <c r="D924" s="99" t="s">
        <v>120</v>
      </c>
      <c r="E924" s="100" t="s">
        <v>581</v>
      </c>
      <c r="F924" s="168" t="s">
        <v>582</v>
      </c>
      <c r="G924" s="169"/>
      <c r="H924" s="169"/>
      <c r="I924" s="169"/>
      <c r="J924" s="102" t="s">
        <v>286</v>
      </c>
      <c r="K924" s="103">
        <v>2</v>
      </c>
      <c r="L924" s="172"/>
      <c r="M924" s="169"/>
      <c r="N924" s="173">
        <f>ROUND($L$924*$K$924,2)</f>
        <v>0</v>
      </c>
      <c r="O924" s="169"/>
      <c r="P924" s="169"/>
      <c r="Q924" s="169"/>
      <c r="R924" s="101"/>
      <c r="S924" s="21"/>
      <c r="T924" s="104"/>
      <c r="U924" s="105" t="s">
        <v>35</v>
      </c>
      <c r="X924" s="106">
        <v>0</v>
      </c>
      <c r="Y924" s="106">
        <f>$X$924*$K$924</f>
        <v>0</v>
      </c>
      <c r="Z924" s="106">
        <v>0</v>
      </c>
      <c r="AA924" s="107">
        <f>$Z$924*$K$924</f>
        <v>0</v>
      </c>
      <c r="AR924" s="68" t="s">
        <v>124</v>
      </c>
      <c r="AT924" s="68" t="s">
        <v>120</v>
      </c>
      <c r="AU924" s="68" t="s">
        <v>73</v>
      </c>
      <c r="AY924" s="7" t="s">
        <v>119</v>
      </c>
      <c r="BE924" s="108">
        <f>IF($U$924="základní",$N$924,0)</f>
        <v>0</v>
      </c>
      <c r="BF924" s="108">
        <f>IF($U$924="snížená",$N$924,0)</f>
        <v>0</v>
      </c>
      <c r="BG924" s="108">
        <f>IF($U$924="zákl. přenesená",$N$924,0)</f>
        <v>0</v>
      </c>
      <c r="BH924" s="108">
        <f>IF($U$924="sníž. přenesená",$N$924,0)</f>
        <v>0</v>
      </c>
      <c r="BI924" s="108">
        <f>IF($U$924="nulová",$N$924,0)</f>
        <v>0</v>
      </c>
      <c r="BJ924" s="68" t="s">
        <v>18</v>
      </c>
      <c r="BK924" s="108">
        <f>ROUND($L$924*$K$924,2)</f>
        <v>0</v>
      </c>
      <c r="BL924" s="68" t="s">
        <v>124</v>
      </c>
      <c r="BM924" s="68" t="s">
        <v>679</v>
      </c>
    </row>
    <row r="925" spans="2:47" s="7" customFormat="1" ht="16.5" customHeight="1">
      <c r="B925" s="21"/>
      <c r="F925" s="166" t="s">
        <v>582</v>
      </c>
      <c r="G925" s="150"/>
      <c r="H925" s="150"/>
      <c r="I925" s="150"/>
      <c r="J925" s="150"/>
      <c r="K925" s="150"/>
      <c r="L925" s="150"/>
      <c r="M925" s="150"/>
      <c r="N925" s="150"/>
      <c r="O925" s="150"/>
      <c r="P925" s="150"/>
      <c r="Q925" s="150"/>
      <c r="R925" s="150"/>
      <c r="S925" s="21"/>
      <c r="T925" s="45"/>
      <c r="AA925" s="46"/>
      <c r="AT925" s="7" t="s">
        <v>126</v>
      </c>
      <c r="AU925" s="7" t="s">
        <v>73</v>
      </c>
    </row>
    <row r="926" spans="2:27" s="7" customFormat="1" ht="16.5" customHeight="1">
      <c r="B926" s="21"/>
      <c r="F926" s="166" t="s">
        <v>774</v>
      </c>
      <c r="G926" s="150"/>
      <c r="H926" s="150"/>
      <c r="I926" s="150"/>
      <c r="J926" s="150"/>
      <c r="K926" s="150"/>
      <c r="L926" s="150"/>
      <c r="M926" s="150"/>
      <c r="N926" s="150"/>
      <c r="O926" s="150"/>
      <c r="P926" s="150"/>
      <c r="Q926" s="150"/>
      <c r="R926" s="150"/>
      <c r="S926" s="21"/>
      <c r="T926" s="45"/>
      <c r="AA926" s="46"/>
    </row>
    <row r="927" spans="2:65" s="7" customFormat="1" ht="27" customHeight="1">
      <c r="B927" s="21"/>
      <c r="C927" s="99">
        <v>193</v>
      </c>
      <c r="D927" s="99" t="s">
        <v>120</v>
      </c>
      <c r="E927" s="100" t="s">
        <v>355</v>
      </c>
      <c r="F927" s="168" t="s">
        <v>356</v>
      </c>
      <c r="G927" s="169"/>
      <c r="H927" s="169"/>
      <c r="I927" s="169"/>
      <c r="J927" s="102" t="s">
        <v>286</v>
      </c>
      <c r="K927" s="103">
        <v>6</v>
      </c>
      <c r="L927" s="172"/>
      <c r="M927" s="169"/>
      <c r="N927" s="173">
        <f>ROUND($L$927*$K$927,2)</f>
        <v>0</v>
      </c>
      <c r="O927" s="169"/>
      <c r="P927" s="169"/>
      <c r="Q927" s="169"/>
      <c r="R927" s="101"/>
      <c r="S927" s="21"/>
      <c r="T927" s="104"/>
      <c r="U927" s="105" t="s">
        <v>35</v>
      </c>
      <c r="X927" s="106">
        <v>0</v>
      </c>
      <c r="Y927" s="106">
        <f>$X$927*$K$927</f>
        <v>0</v>
      </c>
      <c r="Z927" s="106">
        <v>0</v>
      </c>
      <c r="AA927" s="107">
        <f>$Z$927*$K$927</f>
        <v>0</v>
      </c>
      <c r="AR927" s="68" t="s">
        <v>124</v>
      </c>
      <c r="AT927" s="68" t="s">
        <v>120</v>
      </c>
      <c r="AU927" s="68" t="s">
        <v>73</v>
      </c>
      <c r="AY927" s="7" t="s">
        <v>119</v>
      </c>
      <c r="BE927" s="108">
        <f>IF($U$927="základní",$N$927,0)</f>
        <v>0</v>
      </c>
      <c r="BF927" s="108">
        <f>IF($U$927="snížená",$N$927,0)</f>
        <v>0</v>
      </c>
      <c r="BG927" s="108">
        <f>IF($U$927="zákl. přenesená",$N$927,0)</f>
        <v>0</v>
      </c>
      <c r="BH927" s="108">
        <f>IF($U$927="sníž. přenesená",$N$927,0)</f>
        <v>0</v>
      </c>
      <c r="BI927" s="108">
        <f>IF($U$927="nulová",$N$927,0)</f>
        <v>0</v>
      </c>
      <c r="BJ927" s="68" t="s">
        <v>18</v>
      </c>
      <c r="BK927" s="108">
        <f>ROUND($L$927*$K$927,2)</f>
        <v>0</v>
      </c>
      <c r="BL927" s="68" t="s">
        <v>124</v>
      </c>
      <c r="BM927" s="68" t="s">
        <v>680</v>
      </c>
    </row>
    <row r="928" spans="2:47" s="7" customFormat="1" ht="16.5" customHeight="1">
      <c r="B928" s="21"/>
      <c r="F928" s="166" t="s">
        <v>357</v>
      </c>
      <c r="G928" s="150"/>
      <c r="H928" s="150"/>
      <c r="I928" s="150"/>
      <c r="J928" s="150"/>
      <c r="K928" s="150"/>
      <c r="L928" s="150"/>
      <c r="M928" s="150"/>
      <c r="N928" s="150"/>
      <c r="O928" s="150"/>
      <c r="P928" s="150"/>
      <c r="Q928" s="150"/>
      <c r="R928" s="150"/>
      <c r="S928" s="21"/>
      <c r="T928" s="45"/>
      <c r="AA928" s="46"/>
      <c r="AT928" s="7" t="s">
        <v>126</v>
      </c>
      <c r="AU928" s="7" t="s">
        <v>73</v>
      </c>
    </row>
    <row r="929" spans="2:47" s="7" customFormat="1" ht="121.5" customHeight="1">
      <c r="B929" s="21"/>
      <c r="F929" s="167" t="s">
        <v>358</v>
      </c>
      <c r="G929" s="150"/>
      <c r="H929" s="150"/>
      <c r="I929" s="150"/>
      <c r="J929" s="150"/>
      <c r="K929" s="150"/>
      <c r="L929" s="150"/>
      <c r="M929" s="150"/>
      <c r="N929" s="150"/>
      <c r="O929" s="150"/>
      <c r="P929" s="150"/>
      <c r="Q929" s="150"/>
      <c r="R929" s="150"/>
      <c r="S929" s="21"/>
      <c r="T929" s="45"/>
      <c r="AA929" s="46"/>
      <c r="AT929" s="7" t="s">
        <v>128</v>
      </c>
      <c r="AU929" s="7" t="s">
        <v>73</v>
      </c>
    </row>
    <row r="930" spans="2:65" s="7" customFormat="1" ht="15.75" customHeight="1">
      <c r="B930" s="21"/>
      <c r="C930" s="99">
        <v>194</v>
      </c>
      <c r="D930" s="99" t="s">
        <v>120</v>
      </c>
      <c r="E930" s="100" t="s">
        <v>374</v>
      </c>
      <c r="F930" s="168" t="s">
        <v>375</v>
      </c>
      <c r="G930" s="169"/>
      <c r="H930" s="169"/>
      <c r="I930" s="169"/>
      <c r="J930" s="102" t="s">
        <v>286</v>
      </c>
      <c r="K930" s="103">
        <v>6</v>
      </c>
      <c r="L930" s="172"/>
      <c r="M930" s="169"/>
      <c r="N930" s="173">
        <f>ROUND($L$930*$K$930,2)</f>
        <v>0</v>
      </c>
      <c r="O930" s="169"/>
      <c r="P930" s="169"/>
      <c r="Q930" s="169"/>
      <c r="R930" s="101"/>
      <c r="S930" s="21"/>
      <c r="T930" s="104"/>
      <c r="U930" s="105" t="s">
        <v>35</v>
      </c>
      <c r="X930" s="106">
        <v>0</v>
      </c>
      <c r="Y930" s="106">
        <f>$X$930*$K$930</f>
        <v>0</v>
      </c>
      <c r="Z930" s="106">
        <v>0</v>
      </c>
      <c r="AA930" s="107">
        <f>$Z$930*$K$930</f>
        <v>0</v>
      </c>
      <c r="AR930" s="68" t="s">
        <v>124</v>
      </c>
      <c r="AT930" s="68" t="s">
        <v>120</v>
      </c>
      <c r="AU930" s="68" t="s">
        <v>73</v>
      </c>
      <c r="AY930" s="7" t="s">
        <v>119</v>
      </c>
      <c r="BE930" s="108">
        <f>IF($U$930="základní",$N$930,0)</f>
        <v>0</v>
      </c>
      <c r="BF930" s="108">
        <f>IF($U$930="snížená",$N$930,0)</f>
        <v>0</v>
      </c>
      <c r="BG930" s="108">
        <f>IF($U$930="zákl. přenesená",$N$930,0)</f>
        <v>0</v>
      </c>
      <c r="BH930" s="108">
        <f>IF($U$930="sníž. přenesená",$N$930,0)</f>
        <v>0</v>
      </c>
      <c r="BI930" s="108">
        <f>IF($U$930="nulová",$N$930,0)</f>
        <v>0</v>
      </c>
      <c r="BJ930" s="68" t="s">
        <v>18</v>
      </c>
      <c r="BK930" s="108">
        <f>ROUND($L$930*$K$930,2)</f>
        <v>0</v>
      </c>
      <c r="BL930" s="68" t="s">
        <v>124</v>
      </c>
      <c r="BM930" s="68" t="s">
        <v>681</v>
      </c>
    </row>
    <row r="931" spans="2:47" s="7" customFormat="1" ht="16.5" customHeight="1">
      <c r="B931" s="21"/>
      <c r="F931" s="166" t="s">
        <v>375</v>
      </c>
      <c r="G931" s="150"/>
      <c r="H931" s="150"/>
      <c r="I931" s="150"/>
      <c r="J931" s="150"/>
      <c r="K931" s="150"/>
      <c r="L931" s="150"/>
      <c r="M931" s="150"/>
      <c r="N931" s="150"/>
      <c r="O931" s="150"/>
      <c r="P931" s="150"/>
      <c r="Q931" s="150"/>
      <c r="R931" s="150"/>
      <c r="S931" s="21"/>
      <c r="T931" s="45"/>
      <c r="AA931" s="46"/>
      <c r="AT931" s="7" t="s">
        <v>126</v>
      </c>
      <c r="AU931" s="7" t="s">
        <v>73</v>
      </c>
    </row>
    <row r="932" spans="2:27" s="7" customFormat="1" ht="16.5" customHeight="1">
      <c r="B932" s="21"/>
      <c r="F932" s="166" t="s">
        <v>777</v>
      </c>
      <c r="G932" s="150"/>
      <c r="H932" s="150"/>
      <c r="I932" s="150"/>
      <c r="J932" s="150"/>
      <c r="K932" s="150"/>
      <c r="L932" s="150"/>
      <c r="M932" s="150"/>
      <c r="N932" s="150"/>
      <c r="O932" s="150"/>
      <c r="P932" s="150"/>
      <c r="Q932" s="150"/>
      <c r="R932" s="150"/>
      <c r="S932" s="21"/>
      <c r="T932" s="45"/>
      <c r="AA932" s="46"/>
    </row>
    <row r="933" spans="2:65" s="7" customFormat="1" ht="27" customHeight="1">
      <c r="B933" s="21"/>
      <c r="C933" s="99">
        <v>195</v>
      </c>
      <c r="D933" s="99" t="s">
        <v>120</v>
      </c>
      <c r="E933" s="100" t="s">
        <v>683</v>
      </c>
      <c r="F933" s="168" t="s">
        <v>684</v>
      </c>
      <c r="G933" s="169"/>
      <c r="H933" s="169"/>
      <c r="I933" s="169"/>
      <c r="J933" s="102" t="s">
        <v>286</v>
      </c>
      <c r="K933" s="103">
        <v>2</v>
      </c>
      <c r="L933" s="172"/>
      <c r="M933" s="169"/>
      <c r="N933" s="173">
        <f>ROUND($L$933*$K$933,2)</f>
        <v>0</v>
      </c>
      <c r="O933" s="169"/>
      <c r="P933" s="169"/>
      <c r="Q933" s="169"/>
      <c r="R933" s="101"/>
      <c r="S933" s="21"/>
      <c r="T933" s="104"/>
      <c r="U933" s="105" t="s">
        <v>35</v>
      </c>
      <c r="X933" s="106">
        <v>0</v>
      </c>
      <c r="Y933" s="106">
        <f>$X$933*$K$933</f>
        <v>0</v>
      </c>
      <c r="Z933" s="106">
        <v>0</v>
      </c>
      <c r="AA933" s="107">
        <f>$Z$933*$K$933</f>
        <v>0</v>
      </c>
      <c r="AR933" s="68" t="s">
        <v>124</v>
      </c>
      <c r="AT933" s="68" t="s">
        <v>120</v>
      </c>
      <c r="AU933" s="68" t="s">
        <v>73</v>
      </c>
      <c r="AY933" s="7" t="s">
        <v>119</v>
      </c>
      <c r="BE933" s="108">
        <f>IF($U$933="základní",$N$933,0)</f>
        <v>0</v>
      </c>
      <c r="BF933" s="108">
        <f>IF($U$933="snížená",$N$933,0)</f>
        <v>0</v>
      </c>
      <c r="BG933" s="108">
        <f>IF($U$933="zákl. přenesená",$N$933,0)</f>
        <v>0</v>
      </c>
      <c r="BH933" s="108">
        <f>IF($U$933="sníž. přenesená",$N$933,0)</f>
        <v>0</v>
      </c>
      <c r="BI933" s="108">
        <f>IF($U$933="nulová",$N$933,0)</f>
        <v>0</v>
      </c>
      <c r="BJ933" s="68" t="s">
        <v>18</v>
      </c>
      <c r="BK933" s="108">
        <f>ROUND($L$933*$K$933,2)</f>
        <v>0</v>
      </c>
      <c r="BL933" s="68" t="s">
        <v>124</v>
      </c>
      <c r="BM933" s="68" t="s">
        <v>682</v>
      </c>
    </row>
    <row r="934" spans="2:47" s="7" customFormat="1" ht="16.5" customHeight="1">
      <c r="B934" s="21"/>
      <c r="F934" s="166" t="s">
        <v>685</v>
      </c>
      <c r="G934" s="150"/>
      <c r="H934" s="150"/>
      <c r="I934" s="150"/>
      <c r="J934" s="150"/>
      <c r="K934" s="150"/>
      <c r="L934" s="150"/>
      <c r="M934" s="150"/>
      <c r="N934" s="150"/>
      <c r="O934" s="150"/>
      <c r="P934" s="150"/>
      <c r="Q934" s="150"/>
      <c r="R934" s="150"/>
      <c r="S934" s="21"/>
      <c r="T934" s="45"/>
      <c r="AA934" s="46"/>
      <c r="AT934" s="7" t="s">
        <v>126</v>
      </c>
      <c r="AU934" s="7" t="s">
        <v>73</v>
      </c>
    </row>
    <row r="935" spans="2:47" s="7" customFormat="1" ht="121.5" customHeight="1">
      <c r="B935" s="21"/>
      <c r="F935" s="167" t="s">
        <v>686</v>
      </c>
      <c r="G935" s="150"/>
      <c r="H935" s="150"/>
      <c r="I935" s="150"/>
      <c r="J935" s="150"/>
      <c r="K935" s="150"/>
      <c r="L935" s="150"/>
      <c r="M935" s="150"/>
      <c r="N935" s="150"/>
      <c r="O935" s="150"/>
      <c r="P935" s="150"/>
      <c r="Q935" s="150"/>
      <c r="R935" s="150"/>
      <c r="S935" s="21"/>
      <c r="T935" s="45"/>
      <c r="AA935" s="46"/>
      <c r="AT935" s="7" t="s">
        <v>128</v>
      </c>
      <c r="AU935" s="7" t="s">
        <v>73</v>
      </c>
    </row>
    <row r="936" spans="2:65" s="7" customFormat="1" ht="15.75" customHeight="1">
      <c r="B936" s="21"/>
      <c r="C936" s="99">
        <v>196</v>
      </c>
      <c r="D936" s="99" t="s">
        <v>120</v>
      </c>
      <c r="E936" s="100" t="s">
        <v>688</v>
      </c>
      <c r="F936" s="168" t="s">
        <v>689</v>
      </c>
      <c r="G936" s="169"/>
      <c r="H936" s="169"/>
      <c r="I936" s="169"/>
      <c r="J936" s="102" t="s">
        <v>286</v>
      </c>
      <c r="K936" s="103">
        <v>2</v>
      </c>
      <c r="L936" s="172"/>
      <c r="M936" s="169"/>
      <c r="N936" s="173">
        <f>ROUND($L$936*$K$936,2)</f>
        <v>0</v>
      </c>
      <c r="O936" s="169"/>
      <c r="P936" s="169"/>
      <c r="Q936" s="169"/>
      <c r="R936" s="101"/>
      <c r="S936" s="21"/>
      <c r="T936" s="104"/>
      <c r="U936" s="105" t="s">
        <v>35</v>
      </c>
      <c r="X936" s="106">
        <v>0</v>
      </c>
      <c r="Y936" s="106">
        <f>$X$936*$K$936</f>
        <v>0</v>
      </c>
      <c r="Z936" s="106">
        <v>0</v>
      </c>
      <c r="AA936" s="107">
        <f>$Z$936*$K$936</f>
        <v>0</v>
      </c>
      <c r="AR936" s="68" t="s">
        <v>124</v>
      </c>
      <c r="AT936" s="68" t="s">
        <v>120</v>
      </c>
      <c r="AU936" s="68" t="s">
        <v>73</v>
      </c>
      <c r="AY936" s="7" t="s">
        <v>119</v>
      </c>
      <c r="BE936" s="108">
        <f>IF($U$936="základní",$N$936,0)</f>
        <v>0</v>
      </c>
      <c r="BF936" s="108">
        <f>IF($U$936="snížená",$N$936,0)</f>
        <v>0</v>
      </c>
      <c r="BG936" s="108">
        <f>IF($U$936="zákl. přenesená",$N$936,0)</f>
        <v>0</v>
      </c>
      <c r="BH936" s="108">
        <f>IF($U$936="sníž. přenesená",$N$936,0)</f>
        <v>0</v>
      </c>
      <c r="BI936" s="108">
        <f>IF($U$936="nulová",$N$936,0)</f>
        <v>0</v>
      </c>
      <c r="BJ936" s="68" t="s">
        <v>18</v>
      </c>
      <c r="BK936" s="108">
        <f>ROUND($L$936*$K$936,2)</f>
        <v>0</v>
      </c>
      <c r="BL936" s="68" t="s">
        <v>124</v>
      </c>
      <c r="BM936" s="68" t="s">
        <v>687</v>
      </c>
    </row>
    <row r="937" spans="2:47" s="7" customFormat="1" ht="16.5" customHeight="1">
      <c r="B937" s="21"/>
      <c r="F937" s="166" t="s">
        <v>689</v>
      </c>
      <c r="G937" s="150"/>
      <c r="H937" s="150"/>
      <c r="I937" s="150"/>
      <c r="J937" s="150"/>
      <c r="K937" s="150"/>
      <c r="L937" s="150"/>
      <c r="M937" s="150"/>
      <c r="N937" s="150"/>
      <c r="O937" s="150"/>
      <c r="P937" s="150"/>
      <c r="Q937" s="150"/>
      <c r="R937" s="150"/>
      <c r="S937" s="21"/>
      <c r="T937" s="45"/>
      <c r="AA937" s="46"/>
      <c r="AT937" s="7" t="s">
        <v>126</v>
      </c>
      <c r="AU937" s="7" t="s">
        <v>73</v>
      </c>
    </row>
    <row r="938" spans="2:27" s="7" customFormat="1" ht="16.5" customHeight="1">
      <c r="B938" s="21"/>
      <c r="F938" s="166" t="s">
        <v>774</v>
      </c>
      <c r="G938" s="150"/>
      <c r="H938" s="150"/>
      <c r="I938" s="150"/>
      <c r="J938" s="150"/>
      <c r="K938" s="150"/>
      <c r="L938" s="150"/>
      <c r="M938" s="150"/>
      <c r="N938" s="150"/>
      <c r="O938" s="150"/>
      <c r="P938" s="150"/>
      <c r="Q938" s="150"/>
      <c r="R938" s="150"/>
      <c r="S938" s="21"/>
      <c r="T938" s="45"/>
      <c r="AA938" s="46"/>
    </row>
    <row r="939" spans="2:63" s="90" customFormat="1" ht="30.75" customHeight="1">
      <c r="B939" s="91"/>
      <c r="D939" s="98" t="s">
        <v>91</v>
      </c>
      <c r="N939" s="170">
        <f>$BK$939</f>
        <v>0</v>
      </c>
      <c r="O939" s="171"/>
      <c r="P939" s="171"/>
      <c r="Q939" s="171"/>
      <c r="S939" s="91"/>
      <c r="T939" s="94"/>
      <c r="W939" s="95">
        <f>SUM($W$940:$W$956)</f>
        <v>0</v>
      </c>
      <c r="Y939" s="95">
        <f>SUM($Y$940:$Y$956)</f>
        <v>0</v>
      </c>
      <c r="AA939" s="96">
        <f>SUM($AA$940:$AA$956)</f>
        <v>0</v>
      </c>
      <c r="AR939" s="93" t="s">
        <v>18</v>
      </c>
      <c r="AT939" s="93" t="s">
        <v>64</v>
      </c>
      <c r="AU939" s="93" t="s">
        <v>18</v>
      </c>
      <c r="AY939" s="93" t="s">
        <v>119</v>
      </c>
      <c r="BK939" s="97">
        <f>SUM($BK$940:$BK$956)</f>
        <v>0</v>
      </c>
    </row>
    <row r="940" spans="2:65" s="7" customFormat="1" ht="27" customHeight="1">
      <c r="B940" s="21"/>
      <c r="C940" s="99">
        <v>197</v>
      </c>
      <c r="D940" s="99" t="s">
        <v>120</v>
      </c>
      <c r="E940" s="100" t="s">
        <v>402</v>
      </c>
      <c r="F940" s="168" t="s">
        <v>403</v>
      </c>
      <c r="G940" s="169"/>
      <c r="H940" s="169"/>
      <c r="I940" s="169"/>
      <c r="J940" s="102" t="s">
        <v>180</v>
      </c>
      <c r="K940" s="103">
        <v>810.589</v>
      </c>
      <c r="L940" s="172"/>
      <c r="M940" s="169"/>
      <c r="N940" s="173">
        <f>ROUND($L$940*$K$940,2)</f>
        <v>0</v>
      </c>
      <c r="O940" s="169"/>
      <c r="P940" s="169"/>
      <c r="Q940" s="169"/>
      <c r="R940" s="101"/>
      <c r="S940" s="21"/>
      <c r="T940" s="104"/>
      <c r="U940" s="105" t="s">
        <v>35</v>
      </c>
      <c r="X940" s="106">
        <v>0</v>
      </c>
      <c r="Y940" s="106">
        <f>$X$940*$K$940</f>
        <v>0</v>
      </c>
      <c r="Z940" s="106">
        <v>0</v>
      </c>
      <c r="AA940" s="107">
        <f>$Z$940*$K$940</f>
        <v>0</v>
      </c>
      <c r="AR940" s="68" t="s">
        <v>124</v>
      </c>
      <c r="AT940" s="68" t="s">
        <v>120</v>
      </c>
      <c r="AU940" s="68" t="s">
        <v>73</v>
      </c>
      <c r="AY940" s="7" t="s">
        <v>119</v>
      </c>
      <c r="BE940" s="108">
        <f>IF($U$940="základní",$N$940,0)</f>
        <v>0</v>
      </c>
      <c r="BF940" s="108">
        <f>IF($U$940="snížená",$N$940,0)</f>
        <v>0</v>
      </c>
      <c r="BG940" s="108">
        <f>IF($U$940="zákl. přenesená",$N$940,0)</f>
        <v>0</v>
      </c>
      <c r="BH940" s="108">
        <f>IF($U$940="sníž. přenesená",$N$940,0)</f>
        <v>0</v>
      </c>
      <c r="BI940" s="108">
        <f>IF($U$940="nulová",$N$940,0)</f>
        <v>0</v>
      </c>
      <c r="BJ940" s="68" t="s">
        <v>18</v>
      </c>
      <c r="BK940" s="108">
        <f>ROUND($L$940*$K$940,2)</f>
        <v>0</v>
      </c>
      <c r="BL940" s="68" t="s">
        <v>124</v>
      </c>
      <c r="BM940" s="68" t="s">
        <v>690</v>
      </c>
    </row>
    <row r="941" spans="2:47" s="7" customFormat="1" ht="16.5" customHeight="1">
      <c r="B941" s="21"/>
      <c r="F941" s="166" t="s">
        <v>404</v>
      </c>
      <c r="G941" s="150"/>
      <c r="H941" s="150"/>
      <c r="I941" s="150"/>
      <c r="J941" s="150"/>
      <c r="K941" s="150"/>
      <c r="L941" s="150"/>
      <c r="M941" s="150"/>
      <c r="N941" s="150"/>
      <c r="O941" s="150"/>
      <c r="P941" s="150"/>
      <c r="Q941" s="150"/>
      <c r="R941" s="150"/>
      <c r="S941" s="21"/>
      <c r="T941" s="45"/>
      <c r="AA941" s="46"/>
      <c r="AT941" s="7" t="s">
        <v>126</v>
      </c>
      <c r="AU941" s="7" t="s">
        <v>73</v>
      </c>
    </row>
    <row r="942" spans="2:47" s="7" customFormat="1" ht="85.5" customHeight="1">
      <c r="B942" s="21"/>
      <c r="F942" s="167" t="s">
        <v>405</v>
      </c>
      <c r="G942" s="150"/>
      <c r="H942" s="150"/>
      <c r="I942" s="150"/>
      <c r="J942" s="150"/>
      <c r="K942" s="150"/>
      <c r="L942" s="150"/>
      <c r="M942" s="150"/>
      <c r="N942" s="150"/>
      <c r="O942" s="150"/>
      <c r="P942" s="150"/>
      <c r="Q942" s="150"/>
      <c r="R942" s="150"/>
      <c r="S942" s="21"/>
      <c r="T942" s="45"/>
      <c r="AA942" s="46"/>
      <c r="AT942" s="7" t="s">
        <v>128</v>
      </c>
      <c r="AU942" s="7" t="s">
        <v>73</v>
      </c>
    </row>
    <row r="943" spans="2:65" s="7" customFormat="1" ht="15.75" customHeight="1">
      <c r="B943" s="21"/>
      <c r="C943" s="99">
        <v>198</v>
      </c>
      <c r="D943" s="99" t="s">
        <v>120</v>
      </c>
      <c r="E943" s="100" t="s">
        <v>407</v>
      </c>
      <c r="F943" s="168" t="s">
        <v>408</v>
      </c>
      <c r="G943" s="169"/>
      <c r="H943" s="169"/>
      <c r="I943" s="169"/>
      <c r="J943" s="102" t="s">
        <v>180</v>
      </c>
      <c r="K943" s="103">
        <v>15401.191</v>
      </c>
      <c r="L943" s="172"/>
      <c r="M943" s="169"/>
      <c r="N943" s="173">
        <f>ROUND($L$943*$K$943,2)</f>
        <v>0</v>
      </c>
      <c r="O943" s="169"/>
      <c r="P943" s="169"/>
      <c r="Q943" s="169"/>
      <c r="R943" s="101"/>
      <c r="S943" s="21"/>
      <c r="T943" s="104"/>
      <c r="U943" s="105" t="s">
        <v>35</v>
      </c>
      <c r="X943" s="106">
        <v>0</v>
      </c>
      <c r="Y943" s="106">
        <f>$X$943*$K$943</f>
        <v>0</v>
      </c>
      <c r="Z943" s="106">
        <v>0</v>
      </c>
      <c r="AA943" s="107">
        <f>$Z$943*$K$943</f>
        <v>0</v>
      </c>
      <c r="AR943" s="68" t="s">
        <v>124</v>
      </c>
      <c r="AT943" s="68" t="s">
        <v>120</v>
      </c>
      <c r="AU943" s="68" t="s">
        <v>73</v>
      </c>
      <c r="AY943" s="7" t="s">
        <v>119</v>
      </c>
      <c r="BE943" s="108">
        <f>IF($U$943="základní",$N$943,0)</f>
        <v>0</v>
      </c>
      <c r="BF943" s="108">
        <f>IF($U$943="snížená",$N$943,0)</f>
        <v>0</v>
      </c>
      <c r="BG943" s="108">
        <f>IF($U$943="zákl. přenesená",$N$943,0)</f>
        <v>0</v>
      </c>
      <c r="BH943" s="108">
        <f>IF($U$943="sníž. přenesená",$N$943,0)</f>
        <v>0</v>
      </c>
      <c r="BI943" s="108">
        <f>IF($U$943="nulová",$N$943,0)</f>
        <v>0</v>
      </c>
      <c r="BJ943" s="68" t="s">
        <v>18</v>
      </c>
      <c r="BK943" s="108">
        <f>ROUND($L$943*$K$943,2)</f>
        <v>0</v>
      </c>
      <c r="BL943" s="68" t="s">
        <v>124</v>
      </c>
      <c r="BM943" s="68" t="s">
        <v>691</v>
      </c>
    </row>
    <row r="944" spans="2:47" s="7" customFormat="1" ht="16.5" customHeight="1">
      <c r="B944" s="21"/>
      <c r="F944" s="166" t="s">
        <v>409</v>
      </c>
      <c r="G944" s="150"/>
      <c r="H944" s="150"/>
      <c r="I944" s="150"/>
      <c r="J944" s="150"/>
      <c r="K944" s="150"/>
      <c r="L944" s="150"/>
      <c r="M944" s="150"/>
      <c r="N944" s="150"/>
      <c r="O944" s="150"/>
      <c r="P944" s="150"/>
      <c r="Q944" s="150"/>
      <c r="R944" s="150"/>
      <c r="S944" s="21"/>
      <c r="T944" s="45"/>
      <c r="AA944" s="46"/>
      <c r="AT944" s="7" t="s">
        <v>126</v>
      </c>
      <c r="AU944" s="7" t="s">
        <v>73</v>
      </c>
    </row>
    <row r="945" spans="2:47" s="7" customFormat="1" ht="85.5" customHeight="1">
      <c r="B945" s="21"/>
      <c r="F945" s="167" t="s">
        <v>405</v>
      </c>
      <c r="G945" s="150"/>
      <c r="H945" s="150"/>
      <c r="I945" s="150"/>
      <c r="J945" s="150"/>
      <c r="K945" s="150"/>
      <c r="L945" s="150"/>
      <c r="M945" s="150"/>
      <c r="N945" s="150"/>
      <c r="O945" s="150"/>
      <c r="P945" s="150"/>
      <c r="Q945" s="150"/>
      <c r="R945" s="150"/>
      <c r="S945" s="21"/>
      <c r="T945" s="45"/>
      <c r="AA945" s="46"/>
      <c r="AT945" s="7" t="s">
        <v>128</v>
      </c>
      <c r="AU945" s="7" t="s">
        <v>73</v>
      </c>
    </row>
    <row r="946" spans="2:51" s="7" customFormat="1" ht="15.75" customHeight="1">
      <c r="B946" s="113"/>
      <c r="E946" s="114"/>
      <c r="F946" s="174" t="s">
        <v>692</v>
      </c>
      <c r="G946" s="175"/>
      <c r="H946" s="175"/>
      <c r="I946" s="175"/>
      <c r="K946" s="115">
        <v>15401.191</v>
      </c>
      <c r="S946" s="113"/>
      <c r="T946" s="116"/>
      <c r="AA946" s="117"/>
      <c r="AT946" s="114" t="s">
        <v>130</v>
      </c>
      <c r="AU946" s="114" t="s">
        <v>73</v>
      </c>
      <c r="AV946" s="114" t="s">
        <v>73</v>
      </c>
      <c r="AW946" s="114" t="s">
        <v>82</v>
      </c>
      <c r="AX946" s="114" t="s">
        <v>65</v>
      </c>
      <c r="AY946" s="114" t="s">
        <v>119</v>
      </c>
    </row>
    <row r="947" spans="2:51" s="7" customFormat="1" ht="15.75" customHeight="1">
      <c r="B947" s="118"/>
      <c r="E947" s="119"/>
      <c r="F947" s="187" t="s">
        <v>132</v>
      </c>
      <c r="G947" s="188"/>
      <c r="H947" s="188"/>
      <c r="I947" s="188"/>
      <c r="K947" s="120">
        <v>15401.191</v>
      </c>
      <c r="S947" s="118"/>
      <c r="T947" s="121"/>
      <c r="AA947" s="122"/>
      <c r="AT947" s="119" t="s">
        <v>130</v>
      </c>
      <c r="AU947" s="119" t="s">
        <v>73</v>
      </c>
      <c r="AV947" s="119" t="s">
        <v>124</v>
      </c>
      <c r="AW947" s="119" t="s">
        <v>82</v>
      </c>
      <c r="AX947" s="119" t="s">
        <v>18</v>
      </c>
      <c r="AY947" s="119" t="s">
        <v>119</v>
      </c>
    </row>
    <row r="948" spans="2:65" s="7" customFormat="1" ht="27" customHeight="1">
      <c r="B948" s="21"/>
      <c r="C948" s="99">
        <v>199</v>
      </c>
      <c r="D948" s="99" t="s">
        <v>120</v>
      </c>
      <c r="E948" s="100" t="s">
        <v>417</v>
      </c>
      <c r="F948" s="168" t="s">
        <v>418</v>
      </c>
      <c r="G948" s="169"/>
      <c r="H948" s="169"/>
      <c r="I948" s="169"/>
      <c r="J948" s="102" t="s">
        <v>180</v>
      </c>
      <c r="K948" s="103">
        <v>641.144</v>
      </c>
      <c r="L948" s="172"/>
      <c r="M948" s="169"/>
      <c r="N948" s="173">
        <f>ROUND($L$948*$K$948,2)</f>
        <v>0</v>
      </c>
      <c r="O948" s="169"/>
      <c r="P948" s="169"/>
      <c r="Q948" s="169"/>
      <c r="R948" s="101"/>
      <c r="S948" s="21"/>
      <c r="T948" s="104"/>
      <c r="U948" s="105" t="s">
        <v>35</v>
      </c>
      <c r="X948" s="106">
        <v>0</v>
      </c>
      <c r="Y948" s="106">
        <f>$X$948*$K$948</f>
        <v>0</v>
      </c>
      <c r="Z948" s="106">
        <v>0</v>
      </c>
      <c r="AA948" s="107">
        <f>$Z$948*$K$948</f>
        <v>0</v>
      </c>
      <c r="AR948" s="68" t="s">
        <v>124</v>
      </c>
      <c r="AT948" s="68" t="s">
        <v>120</v>
      </c>
      <c r="AU948" s="68" t="s">
        <v>73</v>
      </c>
      <c r="AY948" s="7" t="s">
        <v>119</v>
      </c>
      <c r="BE948" s="108">
        <f>IF($U$948="základní",$N$948,0)</f>
        <v>0</v>
      </c>
      <c r="BF948" s="108">
        <f>IF($U$948="snížená",$N$948,0)</f>
        <v>0</v>
      </c>
      <c r="BG948" s="108">
        <f>IF($U$948="zákl. přenesená",$N$948,0)</f>
        <v>0</v>
      </c>
      <c r="BH948" s="108">
        <f>IF($U$948="sníž. přenesená",$N$948,0)</f>
        <v>0</v>
      </c>
      <c r="BI948" s="108">
        <f>IF($U$948="nulová",$N$948,0)</f>
        <v>0</v>
      </c>
      <c r="BJ948" s="68" t="s">
        <v>18</v>
      </c>
      <c r="BK948" s="108">
        <f>ROUND($L$948*$K$948,2)</f>
        <v>0</v>
      </c>
      <c r="BL948" s="68" t="s">
        <v>124</v>
      </c>
      <c r="BM948" s="68" t="s">
        <v>693</v>
      </c>
    </row>
    <row r="949" spans="2:47" s="7" customFormat="1" ht="16.5" customHeight="1">
      <c r="B949" s="21"/>
      <c r="F949" s="166" t="s">
        <v>419</v>
      </c>
      <c r="G949" s="150"/>
      <c r="H949" s="150"/>
      <c r="I949" s="150"/>
      <c r="J949" s="150"/>
      <c r="K949" s="150"/>
      <c r="L949" s="150"/>
      <c r="M949" s="150"/>
      <c r="N949" s="150"/>
      <c r="O949" s="150"/>
      <c r="P949" s="150"/>
      <c r="Q949" s="150"/>
      <c r="R949" s="150"/>
      <c r="S949" s="21"/>
      <c r="T949" s="45"/>
      <c r="AA949" s="46"/>
      <c r="AT949" s="7" t="s">
        <v>126</v>
      </c>
      <c r="AU949" s="7" t="s">
        <v>73</v>
      </c>
    </row>
    <row r="950" spans="2:47" s="7" customFormat="1" ht="85.5" customHeight="1">
      <c r="B950" s="21"/>
      <c r="F950" s="167" t="s">
        <v>415</v>
      </c>
      <c r="G950" s="150"/>
      <c r="H950" s="150"/>
      <c r="I950" s="150"/>
      <c r="J950" s="150"/>
      <c r="K950" s="150"/>
      <c r="L950" s="150"/>
      <c r="M950" s="150"/>
      <c r="N950" s="150"/>
      <c r="O950" s="150"/>
      <c r="P950" s="150"/>
      <c r="Q950" s="150"/>
      <c r="R950" s="150"/>
      <c r="S950" s="21"/>
      <c r="T950" s="45"/>
      <c r="AA950" s="46"/>
      <c r="AT950" s="7" t="s">
        <v>128</v>
      </c>
      <c r="AU950" s="7" t="s">
        <v>73</v>
      </c>
    </row>
    <row r="951" spans="2:65" s="7" customFormat="1" ht="27" customHeight="1">
      <c r="B951" s="21"/>
      <c r="C951" s="99">
        <v>200</v>
      </c>
      <c r="D951" s="99" t="s">
        <v>120</v>
      </c>
      <c r="E951" s="100" t="s">
        <v>412</v>
      </c>
      <c r="F951" s="168" t="s">
        <v>413</v>
      </c>
      <c r="G951" s="169"/>
      <c r="H951" s="169"/>
      <c r="I951" s="169"/>
      <c r="J951" s="102" t="s">
        <v>180</v>
      </c>
      <c r="K951" s="103">
        <v>169.445</v>
      </c>
      <c r="L951" s="172"/>
      <c r="M951" s="169"/>
      <c r="N951" s="173">
        <f>ROUND($L$951*$K$951,2)</f>
        <v>0</v>
      </c>
      <c r="O951" s="169"/>
      <c r="P951" s="169"/>
      <c r="Q951" s="169"/>
      <c r="R951" s="101"/>
      <c r="S951" s="21"/>
      <c r="T951" s="104"/>
      <c r="U951" s="105" t="s">
        <v>35</v>
      </c>
      <c r="X951" s="106">
        <v>0</v>
      </c>
      <c r="Y951" s="106">
        <f>$X$951*$K$951</f>
        <v>0</v>
      </c>
      <c r="Z951" s="106">
        <v>0</v>
      </c>
      <c r="AA951" s="107">
        <f>$Z$951*$K$951</f>
        <v>0</v>
      </c>
      <c r="AR951" s="68" t="s">
        <v>124</v>
      </c>
      <c r="AT951" s="68" t="s">
        <v>120</v>
      </c>
      <c r="AU951" s="68" t="s">
        <v>73</v>
      </c>
      <c r="AY951" s="7" t="s">
        <v>119</v>
      </c>
      <c r="BE951" s="108">
        <f>IF($U$951="základní",$N$951,0)</f>
        <v>0</v>
      </c>
      <c r="BF951" s="108">
        <f>IF($U$951="snížená",$N$951,0)</f>
        <v>0</v>
      </c>
      <c r="BG951" s="108">
        <f>IF($U$951="zákl. přenesená",$N$951,0)</f>
        <v>0</v>
      </c>
      <c r="BH951" s="108">
        <f>IF($U$951="sníž. přenesená",$N$951,0)</f>
        <v>0</v>
      </c>
      <c r="BI951" s="108">
        <f>IF($U$951="nulová",$N$951,0)</f>
        <v>0</v>
      </c>
      <c r="BJ951" s="68" t="s">
        <v>18</v>
      </c>
      <c r="BK951" s="108">
        <f>ROUND($L$951*$K$951,2)</f>
        <v>0</v>
      </c>
      <c r="BL951" s="68" t="s">
        <v>124</v>
      </c>
      <c r="BM951" s="68" t="s">
        <v>694</v>
      </c>
    </row>
    <row r="952" spans="2:47" s="7" customFormat="1" ht="16.5" customHeight="1">
      <c r="B952" s="21"/>
      <c r="F952" s="166" t="s">
        <v>414</v>
      </c>
      <c r="G952" s="150"/>
      <c r="H952" s="150"/>
      <c r="I952" s="150"/>
      <c r="J952" s="150"/>
      <c r="K952" s="150"/>
      <c r="L952" s="150"/>
      <c r="M952" s="150"/>
      <c r="N952" s="150"/>
      <c r="O952" s="150"/>
      <c r="P952" s="150"/>
      <c r="Q952" s="150"/>
      <c r="R952" s="150"/>
      <c r="S952" s="21"/>
      <c r="T952" s="45"/>
      <c r="AA952" s="46"/>
      <c r="AT952" s="7" t="s">
        <v>126</v>
      </c>
      <c r="AU952" s="7" t="s">
        <v>73</v>
      </c>
    </row>
    <row r="953" spans="2:47" s="7" customFormat="1" ht="85.5" customHeight="1">
      <c r="B953" s="21"/>
      <c r="F953" s="167" t="s">
        <v>415</v>
      </c>
      <c r="G953" s="150"/>
      <c r="H953" s="150"/>
      <c r="I953" s="150"/>
      <c r="J953" s="150"/>
      <c r="K953" s="150"/>
      <c r="L953" s="150"/>
      <c r="M953" s="150"/>
      <c r="N953" s="150"/>
      <c r="O953" s="150"/>
      <c r="P953" s="150"/>
      <c r="Q953" s="150"/>
      <c r="R953" s="150"/>
      <c r="S953" s="21"/>
      <c r="T953" s="45"/>
      <c r="AA953" s="46"/>
      <c r="AT953" s="7" t="s">
        <v>128</v>
      </c>
      <c r="AU953" s="7" t="s">
        <v>73</v>
      </c>
    </row>
    <row r="954" spans="2:65" s="7" customFormat="1" ht="39" customHeight="1">
      <c r="B954" s="21"/>
      <c r="C954" s="99">
        <v>201</v>
      </c>
      <c r="D954" s="99" t="s">
        <v>120</v>
      </c>
      <c r="E954" s="100" t="s">
        <v>592</v>
      </c>
      <c r="F954" s="168" t="s">
        <v>593</v>
      </c>
      <c r="G954" s="169"/>
      <c r="H954" s="169"/>
      <c r="I954" s="169"/>
      <c r="J954" s="102" t="s">
        <v>180</v>
      </c>
      <c r="K954" s="103">
        <v>1111.227</v>
      </c>
      <c r="L954" s="172"/>
      <c r="M954" s="169"/>
      <c r="N954" s="173">
        <f>ROUND($L$954*$K$954,2)</f>
        <v>0</v>
      </c>
      <c r="O954" s="169"/>
      <c r="P954" s="169"/>
      <c r="Q954" s="169"/>
      <c r="R954" s="101"/>
      <c r="S954" s="21"/>
      <c r="T954" s="104"/>
      <c r="U954" s="105" t="s">
        <v>35</v>
      </c>
      <c r="X954" s="106">
        <v>0</v>
      </c>
      <c r="Y954" s="106">
        <f>$X$954*$K$954</f>
        <v>0</v>
      </c>
      <c r="Z954" s="106">
        <v>0</v>
      </c>
      <c r="AA954" s="107">
        <f>$Z$954*$K$954</f>
        <v>0</v>
      </c>
      <c r="AR954" s="68" t="s">
        <v>124</v>
      </c>
      <c r="AT954" s="68" t="s">
        <v>120</v>
      </c>
      <c r="AU954" s="68" t="s">
        <v>73</v>
      </c>
      <c r="AY954" s="7" t="s">
        <v>119</v>
      </c>
      <c r="BE954" s="108">
        <f>IF($U$954="základní",$N$954,0)</f>
        <v>0</v>
      </c>
      <c r="BF954" s="108">
        <f>IF($U$954="snížená",$N$954,0)</f>
        <v>0</v>
      </c>
      <c r="BG954" s="108">
        <f>IF($U$954="zákl. přenesená",$N$954,0)</f>
        <v>0</v>
      </c>
      <c r="BH954" s="108">
        <f>IF($U$954="sníž. přenesená",$N$954,0)</f>
        <v>0</v>
      </c>
      <c r="BI954" s="108">
        <f>IF($U$954="nulová",$N$954,0)</f>
        <v>0</v>
      </c>
      <c r="BJ954" s="68" t="s">
        <v>18</v>
      </c>
      <c r="BK954" s="108">
        <f>ROUND($L$954*$K$954,2)</f>
        <v>0</v>
      </c>
      <c r="BL954" s="68" t="s">
        <v>124</v>
      </c>
      <c r="BM954" s="68" t="s">
        <v>695</v>
      </c>
    </row>
    <row r="955" spans="2:47" s="7" customFormat="1" ht="16.5" customHeight="1">
      <c r="B955" s="21"/>
      <c r="F955" s="166" t="s">
        <v>594</v>
      </c>
      <c r="G955" s="150"/>
      <c r="H955" s="150"/>
      <c r="I955" s="150"/>
      <c r="J955" s="150"/>
      <c r="K955" s="150"/>
      <c r="L955" s="150"/>
      <c r="M955" s="150"/>
      <c r="N955" s="150"/>
      <c r="O955" s="150"/>
      <c r="P955" s="150"/>
      <c r="Q955" s="150"/>
      <c r="R955" s="150"/>
      <c r="S955" s="21"/>
      <c r="T955" s="45"/>
      <c r="AA955" s="46"/>
      <c r="AT955" s="7" t="s">
        <v>126</v>
      </c>
      <c r="AU955" s="7" t="s">
        <v>73</v>
      </c>
    </row>
    <row r="956" spans="2:47" s="7" customFormat="1" ht="38.25" customHeight="1">
      <c r="B956" s="21"/>
      <c r="F956" s="167" t="s">
        <v>595</v>
      </c>
      <c r="G956" s="150"/>
      <c r="H956" s="150"/>
      <c r="I956" s="150"/>
      <c r="J956" s="150"/>
      <c r="K956" s="150"/>
      <c r="L956" s="150"/>
      <c r="M956" s="150"/>
      <c r="N956" s="150"/>
      <c r="O956" s="150"/>
      <c r="P956" s="150"/>
      <c r="Q956" s="150"/>
      <c r="R956" s="150"/>
      <c r="S956" s="21"/>
      <c r="T956" s="45"/>
      <c r="AA956" s="46"/>
      <c r="AT956" s="7" t="s">
        <v>128</v>
      </c>
      <c r="AU956" s="7" t="s">
        <v>73</v>
      </c>
    </row>
    <row r="957" spans="2:63" s="90" customFormat="1" ht="30.75" customHeight="1">
      <c r="B957" s="91"/>
      <c r="D957" s="98" t="s">
        <v>92</v>
      </c>
      <c r="N957" s="170">
        <f>$BK$957</f>
        <v>0</v>
      </c>
      <c r="O957" s="171"/>
      <c r="P957" s="171"/>
      <c r="Q957" s="171"/>
      <c r="S957" s="91"/>
      <c r="T957" s="94"/>
      <c r="W957" s="95">
        <f>SUM($W$958:$W$965)</f>
        <v>0</v>
      </c>
      <c r="Y957" s="95">
        <f>SUM($Y$958:$Y$965)</f>
        <v>0</v>
      </c>
      <c r="AA957" s="96">
        <f>SUM($AA$958:$AA$965)</f>
        <v>0</v>
      </c>
      <c r="AR957" s="93" t="s">
        <v>18</v>
      </c>
      <c r="AT957" s="93" t="s">
        <v>64</v>
      </c>
      <c r="AU957" s="93" t="s">
        <v>18</v>
      </c>
      <c r="AY957" s="93" t="s">
        <v>119</v>
      </c>
      <c r="BK957" s="97">
        <f>SUM($BK$958:$BK$965)</f>
        <v>0</v>
      </c>
    </row>
    <row r="958" spans="2:65" s="7" customFormat="1" ht="15.75" customHeight="1">
      <c r="B958" s="21"/>
      <c r="C958" s="99">
        <v>202</v>
      </c>
      <c r="D958" s="99" t="s">
        <v>120</v>
      </c>
      <c r="E958" s="100" t="s">
        <v>425</v>
      </c>
      <c r="F958" s="186" t="s">
        <v>426</v>
      </c>
      <c r="G958" s="185"/>
      <c r="H958" s="185"/>
      <c r="I958" s="185"/>
      <c r="J958" s="127" t="s">
        <v>427</v>
      </c>
      <c r="K958" s="128">
        <v>4</v>
      </c>
      <c r="L958" s="184"/>
      <c r="M958" s="185"/>
      <c r="N958" s="184">
        <f>ROUND($L$958*$K$958,2)</f>
        <v>0</v>
      </c>
      <c r="O958" s="185"/>
      <c r="P958" s="185"/>
      <c r="Q958" s="185"/>
      <c r="R958" s="132" t="s">
        <v>787</v>
      </c>
      <c r="S958" s="21"/>
      <c r="T958" s="104"/>
      <c r="U958" s="105" t="s">
        <v>35</v>
      </c>
      <c r="X958" s="106">
        <v>0</v>
      </c>
      <c r="Y958" s="106">
        <f>$X$958*$K$958</f>
        <v>0</v>
      </c>
      <c r="Z958" s="106">
        <v>0</v>
      </c>
      <c r="AA958" s="107">
        <f>$Z$958*$K$958</f>
        <v>0</v>
      </c>
      <c r="AR958" s="68" t="s">
        <v>124</v>
      </c>
      <c r="AT958" s="68" t="s">
        <v>120</v>
      </c>
      <c r="AU958" s="68" t="s">
        <v>73</v>
      </c>
      <c r="AY958" s="7" t="s">
        <v>119</v>
      </c>
      <c r="BE958" s="108">
        <f>IF($U$958="základní",$N$958,0)</f>
        <v>0</v>
      </c>
      <c r="BF958" s="108">
        <f>IF($U$958="snížená",$N$958,0)</f>
        <v>0</v>
      </c>
      <c r="BG958" s="108">
        <f>IF($U$958="zákl. přenesená",$N$958,0)</f>
        <v>0</v>
      </c>
      <c r="BH958" s="108">
        <f>IF($U$958="sníž. přenesená",$N$958,0)</f>
        <v>0</v>
      </c>
      <c r="BI958" s="108">
        <f>IF($U$958="nulová",$N$958,0)</f>
        <v>0</v>
      </c>
      <c r="BJ958" s="68" t="s">
        <v>18</v>
      </c>
      <c r="BK958" s="108">
        <f>ROUND($L$958*$K$958,2)</f>
        <v>0</v>
      </c>
      <c r="BL958" s="68" t="s">
        <v>124</v>
      </c>
      <c r="BM958" s="68" t="s">
        <v>696</v>
      </c>
    </row>
    <row r="959" spans="2:47" s="7" customFormat="1" ht="16.5" customHeight="1">
      <c r="B959" s="21"/>
      <c r="F959" s="166" t="s">
        <v>426</v>
      </c>
      <c r="G959" s="150"/>
      <c r="H959" s="150"/>
      <c r="I959" s="150"/>
      <c r="J959" s="150"/>
      <c r="K959" s="150"/>
      <c r="L959" s="150"/>
      <c r="M959" s="150"/>
      <c r="N959" s="150"/>
      <c r="O959" s="150"/>
      <c r="P959" s="150"/>
      <c r="Q959" s="150"/>
      <c r="R959" s="150"/>
      <c r="S959" s="21"/>
      <c r="T959" s="45"/>
      <c r="AA959" s="46"/>
      <c r="AT959" s="7" t="s">
        <v>126</v>
      </c>
      <c r="AU959" s="7" t="s">
        <v>73</v>
      </c>
    </row>
    <row r="960" spans="2:27" s="7" customFormat="1" ht="16.5" customHeight="1">
      <c r="B960" s="21"/>
      <c r="F960" s="166" t="s">
        <v>780</v>
      </c>
      <c r="G960" s="150"/>
      <c r="H960" s="150"/>
      <c r="I960" s="150"/>
      <c r="J960" s="150"/>
      <c r="K960" s="150"/>
      <c r="L960" s="150"/>
      <c r="M960" s="150"/>
      <c r="N960" s="150"/>
      <c r="O960" s="150"/>
      <c r="P960" s="150"/>
      <c r="Q960" s="150"/>
      <c r="R960" s="150"/>
      <c r="S960" s="21"/>
      <c r="T960" s="45"/>
      <c r="AA960" s="46"/>
    </row>
    <row r="961" spans="2:65" s="7" customFormat="1" ht="15.75" customHeight="1">
      <c r="B961" s="21"/>
      <c r="C961" s="99">
        <v>203</v>
      </c>
      <c r="D961" s="99" t="s">
        <v>120</v>
      </c>
      <c r="E961" s="100" t="s">
        <v>429</v>
      </c>
      <c r="F961" s="181" t="s">
        <v>430</v>
      </c>
      <c r="G961" s="182"/>
      <c r="H961" s="182"/>
      <c r="I961" s="182"/>
      <c r="J961" s="129" t="s">
        <v>431</v>
      </c>
      <c r="K961" s="130">
        <v>1</v>
      </c>
      <c r="L961" s="183"/>
      <c r="M961" s="182"/>
      <c r="N961" s="183">
        <f>ROUND($L$961*$K$961,2)</f>
        <v>0</v>
      </c>
      <c r="O961" s="182"/>
      <c r="P961" s="182"/>
      <c r="Q961" s="182"/>
      <c r="R961" s="133" t="s">
        <v>788</v>
      </c>
      <c r="S961" s="21"/>
      <c r="T961" s="104"/>
      <c r="U961" s="105" t="s">
        <v>35</v>
      </c>
      <c r="X961" s="106">
        <v>0</v>
      </c>
      <c r="Y961" s="106">
        <f>$X$961*$K$961</f>
        <v>0</v>
      </c>
      <c r="Z961" s="106">
        <v>0</v>
      </c>
      <c r="AA961" s="107">
        <f>$Z$961*$K$961</f>
        <v>0</v>
      </c>
      <c r="AR961" s="68" t="s">
        <v>124</v>
      </c>
      <c r="AT961" s="68" t="s">
        <v>120</v>
      </c>
      <c r="AU961" s="68" t="s">
        <v>73</v>
      </c>
      <c r="AY961" s="7" t="s">
        <v>119</v>
      </c>
      <c r="BE961" s="108">
        <f>IF($U$961="základní",$N$961,0)</f>
        <v>0</v>
      </c>
      <c r="BF961" s="108">
        <f>IF($U$961="snížená",$N$961,0)</f>
        <v>0</v>
      </c>
      <c r="BG961" s="108">
        <f>IF($U$961="zákl. přenesená",$N$961,0)</f>
        <v>0</v>
      </c>
      <c r="BH961" s="108">
        <f>IF($U$961="sníž. přenesená",$N$961,0)</f>
        <v>0</v>
      </c>
      <c r="BI961" s="108">
        <f>IF($U$961="nulová",$N$961,0)</f>
        <v>0</v>
      </c>
      <c r="BJ961" s="68" t="s">
        <v>18</v>
      </c>
      <c r="BK961" s="108">
        <f>ROUND($L$961*$K$961,2)</f>
        <v>0</v>
      </c>
      <c r="BL961" s="68" t="s">
        <v>124</v>
      </c>
      <c r="BM961" s="68" t="s">
        <v>697</v>
      </c>
    </row>
    <row r="962" spans="2:47" s="7" customFormat="1" ht="16.5" customHeight="1">
      <c r="B962" s="21"/>
      <c r="F962" s="166" t="s">
        <v>430</v>
      </c>
      <c r="G962" s="150"/>
      <c r="H962" s="150"/>
      <c r="I962" s="150"/>
      <c r="J962" s="150"/>
      <c r="K962" s="150"/>
      <c r="L962" s="150"/>
      <c r="M962" s="150"/>
      <c r="N962" s="150"/>
      <c r="O962" s="150"/>
      <c r="P962" s="150"/>
      <c r="Q962" s="150"/>
      <c r="R962" s="150"/>
      <c r="S962" s="21"/>
      <c r="T962" s="45"/>
      <c r="AA962" s="46"/>
      <c r="AT962" s="7" t="s">
        <v>126</v>
      </c>
      <c r="AU962" s="7" t="s">
        <v>73</v>
      </c>
    </row>
    <row r="963" spans="2:27" s="7" customFormat="1" ht="16.5" customHeight="1">
      <c r="B963" s="21"/>
      <c r="F963" s="166" t="s">
        <v>781</v>
      </c>
      <c r="G963" s="150"/>
      <c r="H963" s="150"/>
      <c r="I963" s="150"/>
      <c r="J963" s="150"/>
      <c r="K963" s="150"/>
      <c r="L963" s="150"/>
      <c r="M963" s="150"/>
      <c r="N963" s="150"/>
      <c r="O963" s="150"/>
      <c r="P963" s="150"/>
      <c r="Q963" s="150"/>
      <c r="R963" s="150"/>
      <c r="S963" s="21"/>
      <c r="T963" s="45"/>
      <c r="AA963" s="46"/>
    </row>
    <row r="964" spans="2:65" s="7" customFormat="1" ht="15.75" customHeight="1">
      <c r="B964" s="21"/>
      <c r="C964" s="99">
        <v>204</v>
      </c>
      <c r="D964" s="99" t="s">
        <v>120</v>
      </c>
      <c r="E964" s="100" t="s">
        <v>433</v>
      </c>
      <c r="F964" s="181" t="s">
        <v>434</v>
      </c>
      <c r="G964" s="182"/>
      <c r="H964" s="182"/>
      <c r="I964" s="182"/>
      <c r="J964" s="129" t="s">
        <v>431</v>
      </c>
      <c r="K964" s="130">
        <v>1</v>
      </c>
      <c r="L964" s="183"/>
      <c r="M964" s="182"/>
      <c r="N964" s="183">
        <f>ROUND($L$964*$K$964,2)</f>
        <v>0</v>
      </c>
      <c r="O964" s="182"/>
      <c r="P964" s="182"/>
      <c r="Q964" s="182"/>
      <c r="R964" s="133" t="s">
        <v>788</v>
      </c>
      <c r="S964" s="21"/>
      <c r="T964" s="104"/>
      <c r="U964" s="105" t="s">
        <v>35</v>
      </c>
      <c r="X964" s="106">
        <v>0</v>
      </c>
      <c r="Y964" s="106">
        <f>$X$964*$K$964</f>
        <v>0</v>
      </c>
      <c r="Z964" s="106">
        <v>0</v>
      </c>
      <c r="AA964" s="107">
        <f>$Z$964*$K$964</f>
        <v>0</v>
      </c>
      <c r="AR964" s="68" t="s">
        <v>124</v>
      </c>
      <c r="AT964" s="68" t="s">
        <v>120</v>
      </c>
      <c r="AU964" s="68" t="s">
        <v>73</v>
      </c>
      <c r="AY964" s="7" t="s">
        <v>119</v>
      </c>
      <c r="BE964" s="108">
        <f>IF($U$964="základní",$N$964,0)</f>
        <v>0</v>
      </c>
      <c r="BF964" s="108">
        <f>IF($U$964="snížená",$N$964,0)</f>
        <v>0</v>
      </c>
      <c r="BG964" s="108">
        <f>IF($U$964="zákl. přenesená",$N$964,0)</f>
        <v>0</v>
      </c>
      <c r="BH964" s="108">
        <f>IF($U$964="sníž. přenesená",$N$964,0)</f>
        <v>0</v>
      </c>
      <c r="BI964" s="108">
        <f>IF($U$964="nulová",$N$964,0)</f>
        <v>0</v>
      </c>
      <c r="BJ964" s="68" t="s">
        <v>18</v>
      </c>
      <c r="BK964" s="108">
        <f>ROUND($L$964*$K$964,2)</f>
        <v>0</v>
      </c>
      <c r="BL964" s="68" t="s">
        <v>124</v>
      </c>
      <c r="BM964" s="68" t="s">
        <v>698</v>
      </c>
    </row>
    <row r="965" spans="2:47" s="7" customFormat="1" ht="16.5" customHeight="1">
      <c r="B965" s="21"/>
      <c r="F965" s="166" t="s">
        <v>434</v>
      </c>
      <c r="G965" s="150"/>
      <c r="H965" s="150"/>
      <c r="I965" s="150"/>
      <c r="J965" s="150"/>
      <c r="K965" s="150"/>
      <c r="L965" s="150"/>
      <c r="M965" s="150"/>
      <c r="N965" s="150"/>
      <c r="O965" s="150"/>
      <c r="P965" s="150"/>
      <c r="Q965" s="150"/>
      <c r="R965" s="150"/>
      <c r="S965" s="21"/>
      <c r="T965" s="45"/>
      <c r="AA965" s="46"/>
      <c r="AT965" s="7" t="s">
        <v>126</v>
      </c>
      <c r="AU965" s="7" t="s">
        <v>73</v>
      </c>
    </row>
    <row r="966" spans="2:27" s="7" customFormat="1" ht="16.5" customHeight="1">
      <c r="B966" s="21"/>
      <c r="F966" s="166" t="s">
        <v>782</v>
      </c>
      <c r="G966" s="150"/>
      <c r="H966" s="150"/>
      <c r="I966" s="150"/>
      <c r="J966" s="150"/>
      <c r="K966" s="150"/>
      <c r="L966" s="150"/>
      <c r="M966" s="150"/>
      <c r="N966" s="150"/>
      <c r="O966" s="150"/>
      <c r="P966" s="150"/>
      <c r="Q966" s="150"/>
      <c r="R966" s="150"/>
      <c r="S966" s="21"/>
      <c r="T966" s="45"/>
      <c r="AA966" s="46"/>
    </row>
    <row r="967" spans="2:63" s="90" customFormat="1" ht="37.5" customHeight="1">
      <c r="B967" s="91"/>
      <c r="D967" s="92" t="s">
        <v>103</v>
      </c>
      <c r="N967" s="178">
        <f>$BK$967</f>
        <v>0</v>
      </c>
      <c r="O967" s="171"/>
      <c r="P967" s="171"/>
      <c r="Q967" s="171"/>
      <c r="S967" s="91"/>
      <c r="T967" s="94"/>
      <c r="W967" s="95">
        <f>$W$968+$W$1027+$W$1049+$W$1071+$W$1089+$W$1093+$W$1160+$W$1180</f>
        <v>0</v>
      </c>
      <c r="Y967" s="95">
        <f>$Y$968+$Y$1027+$Y$1049+$Y$1071+$Y$1089+$Y$1093+$Y$1160+$Y$1180</f>
        <v>0</v>
      </c>
      <c r="AA967" s="96">
        <f>$AA$968+$AA$1027+$AA$1049+$AA$1071+$AA$1089+$AA$1093+$AA$1160+$AA$1180</f>
        <v>0</v>
      </c>
      <c r="AR967" s="93" t="s">
        <v>18</v>
      </c>
      <c r="AT967" s="93" t="s">
        <v>64</v>
      </c>
      <c r="AU967" s="93" t="s">
        <v>65</v>
      </c>
      <c r="AY967" s="93" t="s">
        <v>119</v>
      </c>
      <c r="BK967" s="97">
        <f>$BK$968+$BK$1027+$BK$1049+$BK$1071+$BK$1089+$BK$1093+$BK$1160+$BK$1180</f>
        <v>0</v>
      </c>
    </row>
    <row r="968" spans="2:63" s="90" customFormat="1" ht="21" customHeight="1">
      <c r="B968" s="91"/>
      <c r="D968" s="98" t="s">
        <v>84</v>
      </c>
      <c r="N968" s="170">
        <f>$BK$968</f>
        <v>0</v>
      </c>
      <c r="O968" s="171"/>
      <c r="P968" s="171"/>
      <c r="Q968" s="171"/>
      <c r="S968" s="91"/>
      <c r="T968" s="94"/>
      <c r="W968" s="95">
        <f>SUM($W$969:$W$1026)</f>
        <v>0</v>
      </c>
      <c r="Y968" s="95">
        <f>SUM($Y$969:$Y$1026)</f>
        <v>0</v>
      </c>
      <c r="AA968" s="96">
        <f>SUM($AA$969:$AA$1026)</f>
        <v>0</v>
      </c>
      <c r="AR968" s="93" t="s">
        <v>18</v>
      </c>
      <c r="AT968" s="93" t="s">
        <v>64</v>
      </c>
      <c r="AU968" s="93" t="s">
        <v>18</v>
      </c>
      <c r="AY968" s="93" t="s">
        <v>119</v>
      </c>
      <c r="BK968" s="97">
        <f>SUM($BK$969:$BK$1026)</f>
        <v>0</v>
      </c>
    </row>
    <row r="969" spans="2:65" s="7" customFormat="1" ht="27" customHeight="1">
      <c r="B969" s="21"/>
      <c r="C969" s="99">
        <v>205</v>
      </c>
      <c r="D969" s="99" t="s">
        <v>120</v>
      </c>
      <c r="E969" s="100" t="s">
        <v>121</v>
      </c>
      <c r="F969" s="168" t="s">
        <v>122</v>
      </c>
      <c r="G969" s="169"/>
      <c r="H969" s="169"/>
      <c r="I969" s="169"/>
      <c r="J969" s="102" t="s">
        <v>123</v>
      </c>
      <c r="K969" s="103">
        <v>19</v>
      </c>
      <c r="L969" s="172"/>
      <c r="M969" s="169"/>
      <c r="N969" s="173">
        <f>ROUND($L$969*$K$969,2)</f>
        <v>0</v>
      </c>
      <c r="O969" s="169"/>
      <c r="P969" s="169"/>
      <c r="Q969" s="169"/>
      <c r="R969" s="101"/>
      <c r="S969" s="21"/>
      <c r="T969" s="104"/>
      <c r="U969" s="105" t="s">
        <v>35</v>
      </c>
      <c r="X969" s="106">
        <v>0</v>
      </c>
      <c r="Y969" s="106">
        <f>$X$969*$K$969</f>
        <v>0</v>
      </c>
      <c r="Z969" s="106">
        <v>0</v>
      </c>
      <c r="AA969" s="107">
        <f>$Z$969*$K$969</f>
        <v>0</v>
      </c>
      <c r="AR969" s="68" t="s">
        <v>124</v>
      </c>
      <c r="AT969" s="68" t="s">
        <v>120</v>
      </c>
      <c r="AU969" s="68" t="s">
        <v>73</v>
      </c>
      <c r="AY969" s="7" t="s">
        <v>119</v>
      </c>
      <c r="BE969" s="108">
        <f>IF($U$969="základní",$N$969,0)</f>
        <v>0</v>
      </c>
      <c r="BF969" s="108">
        <f>IF($U$969="snížená",$N$969,0)</f>
        <v>0</v>
      </c>
      <c r="BG969" s="108">
        <f>IF($U$969="zákl. přenesená",$N$969,0)</f>
        <v>0</v>
      </c>
      <c r="BH969" s="108">
        <f>IF($U$969="sníž. přenesená",$N$969,0)</f>
        <v>0</v>
      </c>
      <c r="BI969" s="108">
        <f>IF($U$969="nulová",$N$969,0)</f>
        <v>0</v>
      </c>
      <c r="BJ969" s="68" t="s">
        <v>18</v>
      </c>
      <c r="BK969" s="108">
        <f>ROUND($L$969*$K$969,2)</f>
        <v>0</v>
      </c>
      <c r="BL969" s="68" t="s">
        <v>124</v>
      </c>
      <c r="BM969" s="68" t="s">
        <v>699</v>
      </c>
    </row>
    <row r="970" spans="2:47" s="7" customFormat="1" ht="27" customHeight="1">
      <c r="B970" s="21"/>
      <c r="F970" s="166" t="s">
        <v>125</v>
      </c>
      <c r="G970" s="150"/>
      <c r="H970" s="150"/>
      <c r="I970" s="150"/>
      <c r="J970" s="150"/>
      <c r="K970" s="150"/>
      <c r="L970" s="150"/>
      <c r="M970" s="150"/>
      <c r="N970" s="150"/>
      <c r="O970" s="150"/>
      <c r="P970" s="150"/>
      <c r="Q970" s="150"/>
      <c r="R970" s="150"/>
      <c r="S970" s="21"/>
      <c r="T970" s="45"/>
      <c r="AA970" s="46"/>
      <c r="AT970" s="7" t="s">
        <v>126</v>
      </c>
      <c r="AU970" s="7" t="s">
        <v>73</v>
      </c>
    </row>
    <row r="971" spans="2:47" s="7" customFormat="1" ht="263.25" customHeight="1">
      <c r="B971" s="21"/>
      <c r="F971" s="167" t="s">
        <v>127</v>
      </c>
      <c r="G971" s="150"/>
      <c r="H971" s="150"/>
      <c r="I971" s="150"/>
      <c r="J971" s="150"/>
      <c r="K971" s="150"/>
      <c r="L971" s="150"/>
      <c r="M971" s="150"/>
      <c r="N971" s="150"/>
      <c r="O971" s="150"/>
      <c r="P971" s="150"/>
      <c r="Q971" s="150"/>
      <c r="R971" s="150"/>
      <c r="S971" s="21"/>
      <c r="T971" s="45"/>
      <c r="AA971" s="46"/>
      <c r="AT971" s="7" t="s">
        <v>128</v>
      </c>
      <c r="AU971" s="7" t="s">
        <v>73</v>
      </c>
    </row>
    <row r="972" spans="2:51" s="7" customFormat="1" ht="15.75" customHeight="1">
      <c r="B972" s="109"/>
      <c r="E972" s="110"/>
      <c r="F972" s="189" t="s">
        <v>129</v>
      </c>
      <c r="G972" s="190"/>
      <c r="H972" s="190"/>
      <c r="I972" s="190"/>
      <c r="K972" s="110"/>
      <c r="S972" s="109"/>
      <c r="T972" s="111"/>
      <c r="AA972" s="112"/>
      <c r="AT972" s="110" t="s">
        <v>130</v>
      </c>
      <c r="AU972" s="110" t="s">
        <v>73</v>
      </c>
      <c r="AV972" s="110" t="s">
        <v>18</v>
      </c>
      <c r="AW972" s="110" t="s">
        <v>82</v>
      </c>
      <c r="AX972" s="110" t="s">
        <v>65</v>
      </c>
      <c r="AY972" s="110" t="s">
        <v>119</v>
      </c>
    </row>
    <row r="973" spans="2:51" s="7" customFormat="1" ht="15.75" customHeight="1">
      <c r="B973" s="113"/>
      <c r="E973" s="114"/>
      <c r="F973" s="174" t="s">
        <v>217</v>
      </c>
      <c r="G973" s="175"/>
      <c r="H973" s="175"/>
      <c r="I973" s="175"/>
      <c r="K973" s="115">
        <v>19</v>
      </c>
      <c r="S973" s="113"/>
      <c r="T973" s="116"/>
      <c r="AA973" s="117"/>
      <c r="AT973" s="114" t="s">
        <v>130</v>
      </c>
      <c r="AU973" s="114" t="s">
        <v>73</v>
      </c>
      <c r="AV973" s="114" t="s">
        <v>73</v>
      </c>
      <c r="AW973" s="114" t="s">
        <v>82</v>
      </c>
      <c r="AX973" s="114" t="s">
        <v>65</v>
      </c>
      <c r="AY973" s="114" t="s">
        <v>119</v>
      </c>
    </row>
    <row r="974" spans="2:51" s="7" customFormat="1" ht="15.75" customHeight="1">
      <c r="B974" s="118"/>
      <c r="E974" s="119"/>
      <c r="F974" s="187" t="s">
        <v>132</v>
      </c>
      <c r="G974" s="188"/>
      <c r="H974" s="188"/>
      <c r="I974" s="188"/>
      <c r="K974" s="120">
        <v>19</v>
      </c>
      <c r="S974" s="118"/>
      <c r="T974" s="121"/>
      <c r="AA974" s="122"/>
      <c r="AT974" s="119" t="s">
        <v>130</v>
      </c>
      <c r="AU974" s="119" t="s">
        <v>73</v>
      </c>
      <c r="AV974" s="119" t="s">
        <v>124</v>
      </c>
      <c r="AW974" s="119" t="s">
        <v>82</v>
      </c>
      <c r="AX974" s="119" t="s">
        <v>18</v>
      </c>
      <c r="AY974" s="119" t="s">
        <v>119</v>
      </c>
    </row>
    <row r="975" spans="2:65" s="7" customFormat="1" ht="27" customHeight="1">
      <c r="B975" s="21"/>
      <c r="C975" s="99">
        <v>206</v>
      </c>
      <c r="D975" s="99" t="s">
        <v>120</v>
      </c>
      <c r="E975" s="100" t="s">
        <v>133</v>
      </c>
      <c r="F975" s="168" t="s">
        <v>134</v>
      </c>
      <c r="G975" s="169"/>
      <c r="H975" s="169"/>
      <c r="I975" s="169"/>
      <c r="J975" s="102" t="s">
        <v>123</v>
      </c>
      <c r="K975" s="103">
        <v>19</v>
      </c>
      <c r="L975" s="172"/>
      <c r="M975" s="169"/>
      <c r="N975" s="173">
        <f>ROUND($L$975*$K$975,2)</f>
        <v>0</v>
      </c>
      <c r="O975" s="169"/>
      <c r="P975" s="169"/>
      <c r="Q975" s="169"/>
      <c r="R975" s="101"/>
      <c r="S975" s="21"/>
      <c r="T975" s="104"/>
      <c r="U975" s="105" t="s">
        <v>35</v>
      </c>
      <c r="X975" s="106">
        <v>0</v>
      </c>
      <c r="Y975" s="106">
        <f>$X$975*$K$975</f>
        <v>0</v>
      </c>
      <c r="Z975" s="106">
        <v>0</v>
      </c>
      <c r="AA975" s="107">
        <f>$Z$975*$K$975</f>
        <v>0</v>
      </c>
      <c r="AR975" s="68" t="s">
        <v>124</v>
      </c>
      <c r="AT975" s="68" t="s">
        <v>120</v>
      </c>
      <c r="AU975" s="68" t="s">
        <v>73</v>
      </c>
      <c r="AY975" s="7" t="s">
        <v>119</v>
      </c>
      <c r="BE975" s="108">
        <f>IF($U$975="základní",$N$975,0)</f>
        <v>0</v>
      </c>
      <c r="BF975" s="108">
        <f>IF($U$975="snížená",$N$975,0)</f>
        <v>0</v>
      </c>
      <c r="BG975" s="108">
        <f>IF($U$975="zákl. přenesená",$N$975,0)</f>
        <v>0</v>
      </c>
      <c r="BH975" s="108">
        <f>IF($U$975="sníž. přenesená",$N$975,0)</f>
        <v>0</v>
      </c>
      <c r="BI975" s="108">
        <f>IF($U$975="nulová",$N$975,0)</f>
        <v>0</v>
      </c>
      <c r="BJ975" s="68" t="s">
        <v>18</v>
      </c>
      <c r="BK975" s="108">
        <f>ROUND($L$975*$K$975,2)</f>
        <v>0</v>
      </c>
      <c r="BL975" s="68" t="s">
        <v>124</v>
      </c>
      <c r="BM975" s="68" t="s">
        <v>700</v>
      </c>
    </row>
    <row r="976" spans="2:47" s="7" customFormat="1" ht="16.5" customHeight="1">
      <c r="B976" s="21"/>
      <c r="F976" s="166" t="s">
        <v>134</v>
      </c>
      <c r="G976" s="150"/>
      <c r="H976" s="150"/>
      <c r="I976" s="150"/>
      <c r="J976" s="150"/>
      <c r="K976" s="150"/>
      <c r="L976" s="150"/>
      <c r="M976" s="150"/>
      <c r="N976" s="150"/>
      <c r="O976" s="150"/>
      <c r="P976" s="150"/>
      <c r="Q976" s="150"/>
      <c r="R976" s="150"/>
      <c r="S976" s="21"/>
      <c r="T976" s="45"/>
      <c r="AA976" s="46"/>
      <c r="AT976" s="7" t="s">
        <v>126</v>
      </c>
      <c r="AU976" s="7" t="s">
        <v>73</v>
      </c>
    </row>
    <row r="977" spans="2:27" s="7" customFormat="1" ht="16.5" customHeight="1">
      <c r="B977" s="21"/>
      <c r="F977" s="166" t="s">
        <v>773</v>
      </c>
      <c r="G977" s="150"/>
      <c r="H977" s="150"/>
      <c r="I977" s="150"/>
      <c r="J977" s="150"/>
      <c r="K977" s="150"/>
      <c r="L977" s="150"/>
      <c r="M977" s="150"/>
      <c r="N977" s="150"/>
      <c r="O977" s="150"/>
      <c r="P977" s="150"/>
      <c r="Q977" s="150"/>
      <c r="R977" s="150"/>
      <c r="S977" s="21"/>
      <c r="T977" s="45"/>
      <c r="AA977" s="46"/>
    </row>
    <row r="978" spans="2:51" s="7" customFormat="1" ht="15.75" customHeight="1">
      <c r="B978" s="109"/>
      <c r="E978" s="110"/>
      <c r="F978" s="189" t="s">
        <v>129</v>
      </c>
      <c r="G978" s="190"/>
      <c r="H978" s="190"/>
      <c r="I978" s="190"/>
      <c r="K978" s="110"/>
      <c r="S978" s="109"/>
      <c r="T978" s="111"/>
      <c r="AA978" s="112"/>
      <c r="AT978" s="110" t="s">
        <v>130</v>
      </c>
      <c r="AU978" s="110" t="s">
        <v>73</v>
      </c>
      <c r="AV978" s="110" t="s">
        <v>18</v>
      </c>
      <c r="AW978" s="110" t="s">
        <v>82</v>
      </c>
      <c r="AX978" s="110" t="s">
        <v>65</v>
      </c>
      <c r="AY978" s="110" t="s">
        <v>119</v>
      </c>
    </row>
    <row r="979" spans="2:51" s="7" customFormat="1" ht="15.75" customHeight="1">
      <c r="B979" s="113"/>
      <c r="E979" s="114"/>
      <c r="F979" s="174" t="s">
        <v>217</v>
      </c>
      <c r="G979" s="175"/>
      <c r="H979" s="175"/>
      <c r="I979" s="175"/>
      <c r="K979" s="115">
        <v>19</v>
      </c>
      <c r="S979" s="113"/>
      <c r="T979" s="116"/>
      <c r="AA979" s="117"/>
      <c r="AT979" s="114" t="s">
        <v>130</v>
      </c>
      <c r="AU979" s="114" t="s">
        <v>73</v>
      </c>
      <c r="AV979" s="114" t="s">
        <v>73</v>
      </c>
      <c r="AW979" s="114" t="s">
        <v>82</v>
      </c>
      <c r="AX979" s="114" t="s">
        <v>65</v>
      </c>
      <c r="AY979" s="114" t="s">
        <v>119</v>
      </c>
    </row>
    <row r="980" spans="2:51" s="7" customFormat="1" ht="15.75" customHeight="1">
      <c r="B980" s="118"/>
      <c r="E980" s="119"/>
      <c r="F980" s="187" t="s">
        <v>132</v>
      </c>
      <c r="G980" s="188"/>
      <c r="H980" s="188"/>
      <c r="I980" s="188"/>
      <c r="K980" s="120">
        <v>19</v>
      </c>
      <c r="S980" s="118"/>
      <c r="T980" s="121"/>
      <c r="AA980" s="122"/>
      <c r="AT980" s="119" t="s">
        <v>130</v>
      </c>
      <c r="AU980" s="119" t="s">
        <v>73</v>
      </c>
      <c r="AV980" s="119" t="s">
        <v>124</v>
      </c>
      <c r="AW980" s="119" t="s">
        <v>82</v>
      </c>
      <c r="AX980" s="119" t="s">
        <v>18</v>
      </c>
      <c r="AY980" s="119" t="s">
        <v>119</v>
      </c>
    </row>
    <row r="981" spans="2:65" s="7" customFormat="1" ht="27" customHeight="1">
      <c r="B981" s="21"/>
      <c r="C981" s="99">
        <v>207</v>
      </c>
      <c r="D981" s="99" t="s">
        <v>120</v>
      </c>
      <c r="E981" s="100" t="s">
        <v>136</v>
      </c>
      <c r="F981" s="168" t="s">
        <v>137</v>
      </c>
      <c r="G981" s="169"/>
      <c r="H981" s="169"/>
      <c r="I981" s="169"/>
      <c r="J981" s="102" t="s">
        <v>123</v>
      </c>
      <c r="K981" s="103">
        <v>19</v>
      </c>
      <c r="L981" s="172"/>
      <c r="M981" s="169"/>
      <c r="N981" s="173">
        <f>ROUND($L$981*$K$981,2)</f>
        <v>0</v>
      </c>
      <c r="O981" s="169"/>
      <c r="P981" s="169"/>
      <c r="Q981" s="169"/>
      <c r="R981" s="101"/>
      <c r="S981" s="21"/>
      <c r="T981" s="104"/>
      <c r="U981" s="105" t="s">
        <v>35</v>
      </c>
      <c r="X981" s="106">
        <v>0</v>
      </c>
      <c r="Y981" s="106">
        <f>$X$981*$K$981</f>
        <v>0</v>
      </c>
      <c r="Z981" s="106">
        <v>0</v>
      </c>
      <c r="AA981" s="107">
        <f>$Z$981*$K$981</f>
        <v>0</v>
      </c>
      <c r="AR981" s="68" t="s">
        <v>124</v>
      </c>
      <c r="AT981" s="68" t="s">
        <v>120</v>
      </c>
      <c r="AU981" s="68" t="s">
        <v>73</v>
      </c>
      <c r="AY981" s="7" t="s">
        <v>119</v>
      </c>
      <c r="BE981" s="108">
        <f>IF($U$981="základní",$N$981,0)</f>
        <v>0</v>
      </c>
      <c r="BF981" s="108">
        <f>IF($U$981="snížená",$N$981,0)</f>
        <v>0</v>
      </c>
      <c r="BG981" s="108">
        <f>IF($U$981="zákl. přenesená",$N$981,0)</f>
        <v>0</v>
      </c>
      <c r="BH981" s="108">
        <f>IF($U$981="sníž. přenesená",$N$981,0)</f>
        <v>0</v>
      </c>
      <c r="BI981" s="108">
        <f>IF($U$981="nulová",$N$981,0)</f>
        <v>0</v>
      </c>
      <c r="BJ981" s="68" t="s">
        <v>18</v>
      </c>
      <c r="BK981" s="108">
        <f>ROUND($L$981*$K$981,2)</f>
        <v>0</v>
      </c>
      <c r="BL981" s="68" t="s">
        <v>124</v>
      </c>
      <c r="BM981" s="68" t="s">
        <v>701</v>
      </c>
    </row>
    <row r="982" spans="2:47" s="7" customFormat="1" ht="27" customHeight="1">
      <c r="B982" s="21"/>
      <c r="F982" s="166" t="s">
        <v>138</v>
      </c>
      <c r="G982" s="150"/>
      <c r="H982" s="150"/>
      <c r="I982" s="150"/>
      <c r="J982" s="150"/>
      <c r="K982" s="150"/>
      <c r="L982" s="150"/>
      <c r="M982" s="150"/>
      <c r="N982" s="150"/>
      <c r="O982" s="150"/>
      <c r="P982" s="150"/>
      <c r="Q982" s="150"/>
      <c r="R982" s="150"/>
      <c r="S982" s="21"/>
      <c r="T982" s="45"/>
      <c r="AA982" s="46"/>
      <c r="AT982" s="7" t="s">
        <v>126</v>
      </c>
      <c r="AU982" s="7" t="s">
        <v>73</v>
      </c>
    </row>
    <row r="983" spans="2:47" s="7" customFormat="1" ht="286.5" customHeight="1">
      <c r="B983" s="21"/>
      <c r="F983" s="167" t="s">
        <v>139</v>
      </c>
      <c r="G983" s="150"/>
      <c r="H983" s="150"/>
      <c r="I983" s="150"/>
      <c r="J983" s="150"/>
      <c r="K983" s="150"/>
      <c r="L983" s="150"/>
      <c r="M983" s="150"/>
      <c r="N983" s="150"/>
      <c r="O983" s="150"/>
      <c r="P983" s="150"/>
      <c r="Q983" s="150"/>
      <c r="R983" s="150"/>
      <c r="S983" s="21"/>
      <c r="T983" s="45"/>
      <c r="AA983" s="46"/>
      <c r="AT983" s="7" t="s">
        <v>128</v>
      </c>
      <c r="AU983" s="7" t="s">
        <v>73</v>
      </c>
    </row>
    <row r="984" spans="2:51" s="7" customFormat="1" ht="15.75" customHeight="1">
      <c r="B984" s="109"/>
      <c r="E984" s="110"/>
      <c r="F984" s="189" t="s">
        <v>129</v>
      </c>
      <c r="G984" s="190"/>
      <c r="H984" s="190"/>
      <c r="I984" s="190"/>
      <c r="K984" s="110"/>
      <c r="S984" s="109"/>
      <c r="T984" s="111"/>
      <c r="AA984" s="112"/>
      <c r="AT984" s="110" t="s">
        <v>130</v>
      </c>
      <c r="AU984" s="110" t="s">
        <v>73</v>
      </c>
      <c r="AV984" s="110" t="s">
        <v>18</v>
      </c>
      <c r="AW984" s="110" t="s">
        <v>82</v>
      </c>
      <c r="AX984" s="110" t="s">
        <v>65</v>
      </c>
      <c r="AY984" s="110" t="s">
        <v>119</v>
      </c>
    </row>
    <row r="985" spans="2:51" s="7" customFormat="1" ht="15.75" customHeight="1">
      <c r="B985" s="113"/>
      <c r="E985" s="114"/>
      <c r="F985" s="174" t="s">
        <v>217</v>
      </c>
      <c r="G985" s="175"/>
      <c r="H985" s="175"/>
      <c r="I985" s="175"/>
      <c r="K985" s="115">
        <v>19</v>
      </c>
      <c r="S985" s="113"/>
      <c r="T985" s="116"/>
      <c r="AA985" s="117"/>
      <c r="AT985" s="114" t="s">
        <v>130</v>
      </c>
      <c r="AU985" s="114" t="s">
        <v>73</v>
      </c>
      <c r="AV985" s="114" t="s">
        <v>73</v>
      </c>
      <c r="AW985" s="114" t="s">
        <v>82</v>
      </c>
      <c r="AX985" s="114" t="s">
        <v>65</v>
      </c>
      <c r="AY985" s="114" t="s">
        <v>119</v>
      </c>
    </row>
    <row r="986" spans="2:51" s="7" customFormat="1" ht="15.75" customHeight="1">
      <c r="B986" s="118"/>
      <c r="E986" s="119"/>
      <c r="F986" s="187" t="s">
        <v>132</v>
      </c>
      <c r="G986" s="188"/>
      <c r="H986" s="188"/>
      <c r="I986" s="188"/>
      <c r="K986" s="120">
        <v>19</v>
      </c>
      <c r="S986" s="118"/>
      <c r="T986" s="121"/>
      <c r="AA986" s="122"/>
      <c r="AT986" s="119" t="s">
        <v>130</v>
      </c>
      <c r="AU986" s="119" t="s">
        <v>73</v>
      </c>
      <c r="AV986" s="119" t="s">
        <v>124</v>
      </c>
      <c r="AW986" s="119" t="s">
        <v>82</v>
      </c>
      <c r="AX986" s="119" t="s">
        <v>18</v>
      </c>
      <c r="AY986" s="119" t="s">
        <v>119</v>
      </c>
    </row>
    <row r="987" spans="2:65" s="7" customFormat="1" ht="27" customHeight="1">
      <c r="B987" s="21"/>
      <c r="C987" s="99">
        <v>208</v>
      </c>
      <c r="D987" s="99" t="s">
        <v>120</v>
      </c>
      <c r="E987" s="100" t="s">
        <v>152</v>
      </c>
      <c r="F987" s="168" t="s">
        <v>153</v>
      </c>
      <c r="G987" s="169"/>
      <c r="H987" s="169"/>
      <c r="I987" s="169"/>
      <c r="J987" s="102" t="s">
        <v>146</v>
      </c>
      <c r="K987" s="103">
        <v>25.81</v>
      </c>
      <c r="L987" s="172"/>
      <c r="M987" s="169"/>
      <c r="N987" s="173">
        <f>ROUND($L$987*$K$987,2)</f>
        <v>0</v>
      </c>
      <c r="O987" s="169"/>
      <c r="P987" s="169"/>
      <c r="Q987" s="169"/>
      <c r="R987" s="101"/>
      <c r="S987" s="21"/>
      <c r="T987" s="104"/>
      <c r="U987" s="105" t="s">
        <v>35</v>
      </c>
      <c r="X987" s="106">
        <v>0</v>
      </c>
      <c r="Y987" s="106">
        <f>$X$987*$K$987</f>
        <v>0</v>
      </c>
      <c r="Z987" s="106">
        <v>0</v>
      </c>
      <c r="AA987" s="107">
        <f>$Z$987*$K$987</f>
        <v>0</v>
      </c>
      <c r="AR987" s="68" t="s">
        <v>124</v>
      </c>
      <c r="AT987" s="68" t="s">
        <v>120</v>
      </c>
      <c r="AU987" s="68" t="s">
        <v>73</v>
      </c>
      <c r="AY987" s="7" t="s">
        <v>119</v>
      </c>
      <c r="BE987" s="108">
        <f>IF($U$987="základní",$N$987,0)</f>
        <v>0</v>
      </c>
      <c r="BF987" s="108">
        <f>IF($U$987="snížená",$N$987,0)</f>
        <v>0</v>
      </c>
      <c r="BG987" s="108">
        <f>IF($U$987="zákl. přenesená",$N$987,0)</f>
        <v>0</v>
      </c>
      <c r="BH987" s="108">
        <f>IF($U$987="sníž. přenesená",$N$987,0)</f>
        <v>0</v>
      </c>
      <c r="BI987" s="108">
        <f>IF($U$987="nulová",$N$987,0)</f>
        <v>0</v>
      </c>
      <c r="BJ987" s="68" t="s">
        <v>18</v>
      </c>
      <c r="BK987" s="108">
        <f>ROUND($L$987*$K$987,2)</f>
        <v>0</v>
      </c>
      <c r="BL987" s="68" t="s">
        <v>124</v>
      </c>
      <c r="BM987" s="68" t="s">
        <v>702</v>
      </c>
    </row>
    <row r="988" spans="2:47" s="7" customFormat="1" ht="27" customHeight="1">
      <c r="B988" s="21"/>
      <c r="F988" s="166" t="s">
        <v>154</v>
      </c>
      <c r="G988" s="150"/>
      <c r="H988" s="150"/>
      <c r="I988" s="150"/>
      <c r="J988" s="150"/>
      <c r="K988" s="150"/>
      <c r="L988" s="150"/>
      <c r="M988" s="150"/>
      <c r="N988" s="150"/>
      <c r="O988" s="150"/>
      <c r="P988" s="150"/>
      <c r="Q988" s="150"/>
      <c r="R988" s="150"/>
      <c r="S988" s="21"/>
      <c r="T988" s="45"/>
      <c r="AA988" s="46"/>
      <c r="AT988" s="7" t="s">
        <v>126</v>
      </c>
      <c r="AU988" s="7" t="s">
        <v>73</v>
      </c>
    </row>
    <row r="989" spans="2:47" s="7" customFormat="1" ht="298.5" customHeight="1">
      <c r="B989" s="21"/>
      <c r="F989" s="167" t="s">
        <v>155</v>
      </c>
      <c r="G989" s="150"/>
      <c r="H989" s="150"/>
      <c r="I989" s="150"/>
      <c r="J989" s="150"/>
      <c r="K989" s="150"/>
      <c r="L989" s="150"/>
      <c r="M989" s="150"/>
      <c r="N989" s="150"/>
      <c r="O989" s="150"/>
      <c r="P989" s="150"/>
      <c r="Q989" s="150"/>
      <c r="R989" s="150"/>
      <c r="S989" s="21"/>
      <c r="T989" s="45"/>
      <c r="AA989" s="46"/>
      <c r="AT989" s="7" t="s">
        <v>128</v>
      </c>
      <c r="AU989" s="7" t="s">
        <v>73</v>
      </c>
    </row>
    <row r="990" spans="2:51" s="7" customFormat="1" ht="15.75" customHeight="1">
      <c r="B990" s="109"/>
      <c r="E990" s="110"/>
      <c r="F990" s="189" t="s">
        <v>129</v>
      </c>
      <c r="G990" s="190"/>
      <c r="H990" s="190"/>
      <c r="I990" s="190"/>
      <c r="K990" s="110"/>
      <c r="S990" s="109"/>
      <c r="T990" s="111"/>
      <c r="AA990" s="112"/>
      <c r="AT990" s="110" t="s">
        <v>130</v>
      </c>
      <c r="AU990" s="110" t="s">
        <v>73</v>
      </c>
      <c r="AV990" s="110" t="s">
        <v>18</v>
      </c>
      <c r="AW990" s="110" t="s">
        <v>82</v>
      </c>
      <c r="AX990" s="110" t="s">
        <v>65</v>
      </c>
      <c r="AY990" s="110" t="s">
        <v>119</v>
      </c>
    </row>
    <row r="991" spans="2:51" s="7" customFormat="1" ht="15.75" customHeight="1">
      <c r="B991" s="113"/>
      <c r="E991" s="114"/>
      <c r="F991" s="174" t="s">
        <v>703</v>
      </c>
      <c r="G991" s="175"/>
      <c r="H991" s="175"/>
      <c r="I991" s="175"/>
      <c r="K991" s="115">
        <v>25.81</v>
      </c>
      <c r="S991" s="113"/>
      <c r="T991" s="116"/>
      <c r="AA991" s="117"/>
      <c r="AT991" s="114" t="s">
        <v>130</v>
      </c>
      <c r="AU991" s="114" t="s">
        <v>73</v>
      </c>
      <c r="AV991" s="114" t="s">
        <v>73</v>
      </c>
      <c r="AW991" s="114" t="s">
        <v>82</v>
      </c>
      <c r="AX991" s="114" t="s">
        <v>65</v>
      </c>
      <c r="AY991" s="114" t="s">
        <v>119</v>
      </c>
    </row>
    <row r="992" spans="2:51" s="7" customFormat="1" ht="15.75" customHeight="1">
      <c r="B992" s="118"/>
      <c r="E992" s="119"/>
      <c r="F992" s="187" t="s">
        <v>132</v>
      </c>
      <c r="G992" s="188"/>
      <c r="H992" s="188"/>
      <c r="I992" s="188"/>
      <c r="K992" s="120">
        <v>25.81</v>
      </c>
      <c r="S992" s="118"/>
      <c r="T992" s="121"/>
      <c r="AA992" s="122"/>
      <c r="AT992" s="119" t="s">
        <v>130</v>
      </c>
      <c r="AU992" s="119" t="s">
        <v>73</v>
      </c>
      <c r="AV992" s="119" t="s">
        <v>124</v>
      </c>
      <c r="AW992" s="119" t="s">
        <v>82</v>
      </c>
      <c r="AX992" s="119" t="s">
        <v>18</v>
      </c>
      <c r="AY992" s="119" t="s">
        <v>119</v>
      </c>
    </row>
    <row r="993" spans="2:65" s="7" customFormat="1" ht="27" customHeight="1">
      <c r="B993" s="21"/>
      <c r="C993" s="99">
        <v>209</v>
      </c>
      <c r="D993" s="99" t="s">
        <v>120</v>
      </c>
      <c r="E993" s="100" t="s">
        <v>164</v>
      </c>
      <c r="F993" s="168" t="s">
        <v>165</v>
      </c>
      <c r="G993" s="169"/>
      <c r="H993" s="169"/>
      <c r="I993" s="169"/>
      <c r="J993" s="102" t="s">
        <v>146</v>
      </c>
      <c r="K993" s="103">
        <v>25.81</v>
      </c>
      <c r="L993" s="172"/>
      <c r="M993" s="169"/>
      <c r="N993" s="173">
        <f>ROUND($L$993*$K$993,2)</f>
        <v>0</v>
      </c>
      <c r="O993" s="169"/>
      <c r="P993" s="169"/>
      <c r="Q993" s="169"/>
      <c r="R993" s="101"/>
      <c r="S993" s="21"/>
      <c r="T993" s="104"/>
      <c r="U993" s="105" t="s">
        <v>35</v>
      </c>
      <c r="X993" s="106">
        <v>0</v>
      </c>
      <c r="Y993" s="106">
        <f>$X$993*$K$993</f>
        <v>0</v>
      </c>
      <c r="Z993" s="106">
        <v>0</v>
      </c>
      <c r="AA993" s="107">
        <f>$Z$993*$K$993</f>
        <v>0</v>
      </c>
      <c r="AR993" s="68" t="s">
        <v>124</v>
      </c>
      <c r="AT993" s="68" t="s">
        <v>120</v>
      </c>
      <c r="AU993" s="68" t="s">
        <v>73</v>
      </c>
      <c r="AY993" s="7" t="s">
        <v>119</v>
      </c>
      <c r="BE993" s="108">
        <f>IF($U$993="základní",$N$993,0)</f>
        <v>0</v>
      </c>
      <c r="BF993" s="108">
        <f>IF($U$993="snížená",$N$993,0)</f>
        <v>0</v>
      </c>
      <c r="BG993" s="108">
        <f>IF($U$993="zákl. přenesená",$N$993,0)</f>
        <v>0</v>
      </c>
      <c r="BH993" s="108">
        <f>IF($U$993="sníž. přenesená",$N$993,0)</f>
        <v>0</v>
      </c>
      <c r="BI993" s="108">
        <f>IF($U$993="nulová",$N$993,0)</f>
        <v>0</v>
      </c>
      <c r="BJ993" s="68" t="s">
        <v>18</v>
      </c>
      <c r="BK993" s="108">
        <f>ROUND($L$993*$K$993,2)</f>
        <v>0</v>
      </c>
      <c r="BL993" s="68" t="s">
        <v>124</v>
      </c>
      <c r="BM993" s="68" t="s">
        <v>704</v>
      </c>
    </row>
    <row r="994" spans="2:47" s="7" customFormat="1" ht="27" customHeight="1">
      <c r="B994" s="21"/>
      <c r="F994" s="166" t="s">
        <v>166</v>
      </c>
      <c r="G994" s="150"/>
      <c r="H994" s="150"/>
      <c r="I994" s="150"/>
      <c r="J994" s="150"/>
      <c r="K994" s="150"/>
      <c r="L994" s="150"/>
      <c r="M994" s="150"/>
      <c r="N994" s="150"/>
      <c r="O994" s="150"/>
      <c r="P994" s="150"/>
      <c r="Q994" s="150"/>
      <c r="R994" s="150"/>
      <c r="S994" s="21"/>
      <c r="T994" s="45"/>
      <c r="AA994" s="46"/>
      <c r="AT994" s="7" t="s">
        <v>126</v>
      </c>
      <c r="AU994" s="7" t="s">
        <v>73</v>
      </c>
    </row>
    <row r="995" spans="2:47" s="7" customFormat="1" ht="204" customHeight="1">
      <c r="B995" s="21"/>
      <c r="F995" s="167" t="s">
        <v>167</v>
      </c>
      <c r="G995" s="150"/>
      <c r="H995" s="150"/>
      <c r="I995" s="150"/>
      <c r="J995" s="150"/>
      <c r="K995" s="150"/>
      <c r="L995" s="150"/>
      <c r="M995" s="150"/>
      <c r="N995" s="150"/>
      <c r="O995" s="150"/>
      <c r="P995" s="150"/>
      <c r="Q995" s="150"/>
      <c r="R995" s="150"/>
      <c r="S995" s="21"/>
      <c r="T995" s="45"/>
      <c r="AA995" s="46"/>
      <c r="AT995" s="7" t="s">
        <v>128</v>
      </c>
      <c r="AU995" s="7" t="s">
        <v>73</v>
      </c>
    </row>
    <row r="996" spans="2:51" s="7" customFormat="1" ht="15.75" customHeight="1">
      <c r="B996" s="109"/>
      <c r="E996" s="110"/>
      <c r="F996" s="189" t="s">
        <v>168</v>
      </c>
      <c r="G996" s="190"/>
      <c r="H996" s="190"/>
      <c r="I996" s="190"/>
      <c r="K996" s="110"/>
      <c r="S996" s="109"/>
      <c r="T996" s="111"/>
      <c r="AA996" s="112"/>
      <c r="AT996" s="110" t="s">
        <v>130</v>
      </c>
      <c r="AU996" s="110" t="s">
        <v>73</v>
      </c>
      <c r="AV996" s="110" t="s">
        <v>18</v>
      </c>
      <c r="AW996" s="110" t="s">
        <v>82</v>
      </c>
      <c r="AX996" s="110" t="s">
        <v>65</v>
      </c>
      <c r="AY996" s="110" t="s">
        <v>119</v>
      </c>
    </row>
    <row r="997" spans="2:51" s="7" customFormat="1" ht="15.75" customHeight="1">
      <c r="B997" s="113"/>
      <c r="E997" s="114"/>
      <c r="F997" s="174" t="s">
        <v>703</v>
      </c>
      <c r="G997" s="175"/>
      <c r="H997" s="175"/>
      <c r="I997" s="175"/>
      <c r="K997" s="115">
        <v>25.81</v>
      </c>
      <c r="S997" s="113"/>
      <c r="T997" s="116"/>
      <c r="AA997" s="117"/>
      <c r="AT997" s="114" t="s">
        <v>130</v>
      </c>
      <c r="AU997" s="114" t="s">
        <v>73</v>
      </c>
      <c r="AV997" s="114" t="s">
        <v>73</v>
      </c>
      <c r="AW997" s="114" t="s">
        <v>82</v>
      </c>
      <c r="AX997" s="114" t="s">
        <v>65</v>
      </c>
      <c r="AY997" s="114" t="s">
        <v>119</v>
      </c>
    </row>
    <row r="998" spans="2:51" s="7" customFormat="1" ht="15.75" customHeight="1">
      <c r="B998" s="118"/>
      <c r="E998" s="119"/>
      <c r="F998" s="187" t="s">
        <v>132</v>
      </c>
      <c r="G998" s="188"/>
      <c r="H998" s="188"/>
      <c r="I998" s="188"/>
      <c r="K998" s="120">
        <v>25.81</v>
      </c>
      <c r="S998" s="118"/>
      <c r="T998" s="121"/>
      <c r="AA998" s="122"/>
      <c r="AT998" s="119" t="s">
        <v>130</v>
      </c>
      <c r="AU998" s="119" t="s">
        <v>73</v>
      </c>
      <c r="AV998" s="119" t="s">
        <v>124</v>
      </c>
      <c r="AW998" s="119" t="s">
        <v>82</v>
      </c>
      <c r="AX998" s="119" t="s">
        <v>18</v>
      </c>
      <c r="AY998" s="119" t="s">
        <v>119</v>
      </c>
    </row>
    <row r="999" spans="2:65" s="7" customFormat="1" ht="39" customHeight="1">
      <c r="B999" s="21"/>
      <c r="C999" s="99">
        <v>210</v>
      </c>
      <c r="D999" s="99" t="s">
        <v>120</v>
      </c>
      <c r="E999" s="100" t="s">
        <v>171</v>
      </c>
      <c r="F999" s="168" t="s">
        <v>172</v>
      </c>
      <c r="G999" s="169"/>
      <c r="H999" s="169"/>
      <c r="I999" s="169"/>
      <c r="J999" s="102" t="s">
        <v>146</v>
      </c>
      <c r="K999" s="103">
        <v>258.1</v>
      </c>
      <c r="L999" s="172"/>
      <c r="M999" s="169"/>
      <c r="N999" s="173">
        <f>ROUND($L$999*$K$999,2)</f>
        <v>0</v>
      </c>
      <c r="O999" s="169"/>
      <c r="P999" s="169"/>
      <c r="Q999" s="169"/>
      <c r="R999" s="101"/>
      <c r="S999" s="21"/>
      <c r="T999" s="104"/>
      <c r="U999" s="105" t="s">
        <v>35</v>
      </c>
      <c r="X999" s="106">
        <v>0</v>
      </c>
      <c r="Y999" s="106">
        <f>$X$999*$K$999</f>
        <v>0</v>
      </c>
      <c r="Z999" s="106">
        <v>0</v>
      </c>
      <c r="AA999" s="107">
        <f>$Z$999*$K$999</f>
        <v>0</v>
      </c>
      <c r="AR999" s="68" t="s">
        <v>124</v>
      </c>
      <c r="AT999" s="68" t="s">
        <v>120</v>
      </c>
      <c r="AU999" s="68" t="s">
        <v>73</v>
      </c>
      <c r="AY999" s="7" t="s">
        <v>119</v>
      </c>
      <c r="BE999" s="108">
        <f>IF($U$999="základní",$N$999,0)</f>
        <v>0</v>
      </c>
      <c r="BF999" s="108">
        <f>IF($U$999="snížená",$N$999,0)</f>
        <v>0</v>
      </c>
      <c r="BG999" s="108">
        <f>IF($U$999="zákl. přenesená",$N$999,0)</f>
        <v>0</v>
      </c>
      <c r="BH999" s="108">
        <f>IF($U$999="sníž. přenesená",$N$999,0)</f>
        <v>0</v>
      </c>
      <c r="BI999" s="108">
        <f>IF($U$999="nulová",$N$999,0)</f>
        <v>0</v>
      </c>
      <c r="BJ999" s="68" t="s">
        <v>18</v>
      </c>
      <c r="BK999" s="108">
        <f>ROUND($L$999*$K$999,2)</f>
        <v>0</v>
      </c>
      <c r="BL999" s="68" t="s">
        <v>124</v>
      </c>
      <c r="BM999" s="68" t="s">
        <v>705</v>
      </c>
    </row>
    <row r="1000" spans="2:47" s="7" customFormat="1" ht="27" customHeight="1">
      <c r="B1000" s="21"/>
      <c r="F1000" s="166" t="s">
        <v>173</v>
      </c>
      <c r="G1000" s="150"/>
      <c r="H1000" s="150"/>
      <c r="I1000" s="150"/>
      <c r="J1000" s="150"/>
      <c r="K1000" s="150"/>
      <c r="L1000" s="150"/>
      <c r="M1000" s="150"/>
      <c r="N1000" s="150"/>
      <c r="O1000" s="150"/>
      <c r="P1000" s="150"/>
      <c r="Q1000" s="150"/>
      <c r="R1000" s="150"/>
      <c r="S1000" s="21"/>
      <c r="T1000" s="45"/>
      <c r="AA1000" s="46"/>
      <c r="AT1000" s="7" t="s">
        <v>126</v>
      </c>
      <c r="AU1000" s="7" t="s">
        <v>73</v>
      </c>
    </row>
    <row r="1001" spans="2:47" s="7" customFormat="1" ht="204" customHeight="1">
      <c r="B1001" s="21"/>
      <c r="F1001" s="167" t="s">
        <v>167</v>
      </c>
      <c r="G1001" s="150"/>
      <c r="H1001" s="150"/>
      <c r="I1001" s="150"/>
      <c r="J1001" s="150"/>
      <c r="K1001" s="150"/>
      <c r="L1001" s="150"/>
      <c r="M1001" s="150"/>
      <c r="N1001" s="150"/>
      <c r="O1001" s="150"/>
      <c r="P1001" s="150"/>
      <c r="Q1001" s="150"/>
      <c r="R1001" s="150"/>
      <c r="S1001" s="21"/>
      <c r="T1001" s="45"/>
      <c r="AA1001" s="46"/>
      <c r="AT1001" s="7" t="s">
        <v>128</v>
      </c>
      <c r="AU1001" s="7" t="s">
        <v>73</v>
      </c>
    </row>
    <row r="1002" spans="2:65" s="7" customFormat="1" ht="15.75" customHeight="1">
      <c r="B1002" s="21"/>
      <c r="C1002" s="99">
        <v>211</v>
      </c>
      <c r="D1002" s="99" t="s">
        <v>120</v>
      </c>
      <c r="E1002" s="100" t="s">
        <v>174</v>
      </c>
      <c r="F1002" s="168" t="s">
        <v>175</v>
      </c>
      <c r="G1002" s="169"/>
      <c r="H1002" s="169"/>
      <c r="I1002" s="169"/>
      <c r="J1002" s="102" t="s">
        <v>146</v>
      </c>
      <c r="K1002" s="103">
        <v>25.81</v>
      </c>
      <c r="L1002" s="172"/>
      <c r="M1002" s="169"/>
      <c r="N1002" s="173">
        <f>ROUND($L$1002*$K$1002,2)</f>
        <v>0</v>
      </c>
      <c r="O1002" s="169"/>
      <c r="P1002" s="169"/>
      <c r="Q1002" s="169"/>
      <c r="R1002" s="101"/>
      <c r="S1002" s="21"/>
      <c r="T1002" s="104"/>
      <c r="U1002" s="105" t="s">
        <v>35</v>
      </c>
      <c r="X1002" s="106">
        <v>0</v>
      </c>
      <c r="Y1002" s="106">
        <f>$X$1002*$K$1002</f>
        <v>0</v>
      </c>
      <c r="Z1002" s="106">
        <v>0</v>
      </c>
      <c r="AA1002" s="107">
        <f>$Z$1002*$K$1002</f>
        <v>0</v>
      </c>
      <c r="AR1002" s="68" t="s">
        <v>124</v>
      </c>
      <c r="AT1002" s="68" t="s">
        <v>120</v>
      </c>
      <c r="AU1002" s="68" t="s">
        <v>73</v>
      </c>
      <c r="AY1002" s="7" t="s">
        <v>119</v>
      </c>
      <c r="BE1002" s="108">
        <f>IF($U$1002="základní",$N$1002,0)</f>
        <v>0</v>
      </c>
      <c r="BF1002" s="108">
        <f>IF($U$1002="snížená",$N$1002,0)</f>
        <v>0</v>
      </c>
      <c r="BG1002" s="108">
        <f>IF($U$1002="zákl. přenesená",$N$1002,0)</f>
        <v>0</v>
      </c>
      <c r="BH1002" s="108">
        <f>IF($U$1002="sníž. přenesená",$N$1002,0)</f>
        <v>0</v>
      </c>
      <c r="BI1002" s="108">
        <f>IF($U$1002="nulová",$N$1002,0)</f>
        <v>0</v>
      </c>
      <c r="BJ1002" s="68" t="s">
        <v>18</v>
      </c>
      <c r="BK1002" s="108">
        <f>ROUND($L$1002*$K$1002,2)</f>
        <v>0</v>
      </c>
      <c r="BL1002" s="68" t="s">
        <v>124</v>
      </c>
      <c r="BM1002" s="68" t="s">
        <v>706</v>
      </c>
    </row>
    <row r="1003" spans="2:47" s="7" customFormat="1" ht="16.5" customHeight="1">
      <c r="B1003" s="21"/>
      <c r="F1003" s="166" t="s">
        <v>175</v>
      </c>
      <c r="G1003" s="150"/>
      <c r="H1003" s="150"/>
      <c r="I1003" s="150"/>
      <c r="J1003" s="150"/>
      <c r="K1003" s="150"/>
      <c r="L1003" s="150"/>
      <c r="M1003" s="150"/>
      <c r="N1003" s="150"/>
      <c r="O1003" s="150"/>
      <c r="P1003" s="150"/>
      <c r="Q1003" s="150"/>
      <c r="R1003" s="150"/>
      <c r="S1003" s="21"/>
      <c r="T1003" s="45"/>
      <c r="AA1003" s="46"/>
      <c r="AT1003" s="7" t="s">
        <v>126</v>
      </c>
      <c r="AU1003" s="7" t="s">
        <v>73</v>
      </c>
    </row>
    <row r="1004" spans="2:47" s="7" customFormat="1" ht="333.75" customHeight="1">
      <c r="B1004" s="21"/>
      <c r="F1004" s="167" t="s">
        <v>176</v>
      </c>
      <c r="G1004" s="150"/>
      <c r="H1004" s="150"/>
      <c r="I1004" s="150"/>
      <c r="J1004" s="150"/>
      <c r="K1004" s="150"/>
      <c r="L1004" s="150"/>
      <c r="M1004" s="150"/>
      <c r="N1004" s="150"/>
      <c r="O1004" s="150"/>
      <c r="P1004" s="150"/>
      <c r="Q1004" s="150"/>
      <c r="R1004" s="150"/>
      <c r="S1004" s="21"/>
      <c r="T1004" s="45"/>
      <c r="AA1004" s="46"/>
      <c r="AT1004" s="7" t="s">
        <v>128</v>
      </c>
      <c r="AU1004" s="7" t="s">
        <v>73</v>
      </c>
    </row>
    <row r="1005" spans="2:65" s="7" customFormat="1" ht="27" customHeight="1">
      <c r="B1005" s="21"/>
      <c r="C1005" s="99">
        <v>212</v>
      </c>
      <c r="D1005" s="99" t="s">
        <v>120</v>
      </c>
      <c r="E1005" s="100" t="s">
        <v>178</v>
      </c>
      <c r="F1005" s="168" t="s">
        <v>179</v>
      </c>
      <c r="G1005" s="169"/>
      <c r="H1005" s="169"/>
      <c r="I1005" s="169"/>
      <c r="J1005" s="102" t="s">
        <v>180</v>
      </c>
      <c r="K1005" s="103">
        <v>46.458</v>
      </c>
      <c r="L1005" s="172"/>
      <c r="M1005" s="169"/>
      <c r="N1005" s="173">
        <f>ROUND($L$1005*$K$1005,2)</f>
        <v>0</v>
      </c>
      <c r="O1005" s="169"/>
      <c r="P1005" s="169"/>
      <c r="Q1005" s="169"/>
      <c r="R1005" s="101"/>
      <c r="S1005" s="21"/>
      <c r="T1005" s="104"/>
      <c r="U1005" s="105" t="s">
        <v>35</v>
      </c>
      <c r="X1005" s="106">
        <v>0</v>
      </c>
      <c r="Y1005" s="106">
        <f>$X$1005*$K$1005</f>
        <v>0</v>
      </c>
      <c r="Z1005" s="106">
        <v>0</v>
      </c>
      <c r="AA1005" s="107">
        <f>$Z$1005*$K$1005</f>
        <v>0</v>
      </c>
      <c r="AR1005" s="68" t="s">
        <v>124</v>
      </c>
      <c r="AT1005" s="68" t="s">
        <v>120</v>
      </c>
      <c r="AU1005" s="68" t="s">
        <v>73</v>
      </c>
      <c r="AY1005" s="7" t="s">
        <v>119</v>
      </c>
      <c r="BE1005" s="108">
        <f>IF($U$1005="základní",$N$1005,0)</f>
        <v>0</v>
      </c>
      <c r="BF1005" s="108">
        <f>IF($U$1005="snížená",$N$1005,0)</f>
        <v>0</v>
      </c>
      <c r="BG1005" s="108">
        <f>IF($U$1005="zákl. přenesená",$N$1005,0)</f>
        <v>0</v>
      </c>
      <c r="BH1005" s="108">
        <f>IF($U$1005="sníž. přenesená",$N$1005,0)</f>
        <v>0</v>
      </c>
      <c r="BI1005" s="108">
        <f>IF($U$1005="nulová",$N$1005,0)</f>
        <v>0</v>
      </c>
      <c r="BJ1005" s="68" t="s">
        <v>18</v>
      </c>
      <c r="BK1005" s="108">
        <f>ROUND($L$1005*$K$1005,2)</f>
        <v>0</v>
      </c>
      <c r="BL1005" s="68" t="s">
        <v>124</v>
      </c>
      <c r="BM1005" s="68" t="s">
        <v>707</v>
      </c>
    </row>
    <row r="1006" spans="2:47" s="7" customFormat="1" ht="16.5" customHeight="1">
      <c r="B1006" s="21"/>
      <c r="F1006" s="166" t="s">
        <v>181</v>
      </c>
      <c r="G1006" s="150"/>
      <c r="H1006" s="150"/>
      <c r="I1006" s="150"/>
      <c r="J1006" s="150"/>
      <c r="K1006" s="150"/>
      <c r="L1006" s="150"/>
      <c r="M1006" s="150"/>
      <c r="N1006" s="150"/>
      <c r="O1006" s="150"/>
      <c r="P1006" s="150"/>
      <c r="Q1006" s="150"/>
      <c r="R1006" s="150"/>
      <c r="S1006" s="21"/>
      <c r="T1006" s="45"/>
      <c r="AA1006" s="46"/>
      <c r="AT1006" s="7" t="s">
        <v>126</v>
      </c>
      <c r="AU1006" s="7" t="s">
        <v>73</v>
      </c>
    </row>
    <row r="1007" spans="2:47" s="7" customFormat="1" ht="333.75" customHeight="1">
      <c r="B1007" s="21"/>
      <c r="F1007" s="167" t="s">
        <v>176</v>
      </c>
      <c r="G1007" s="150"/>
      <c r="H1007" s="150"/>
      <c r="I1007" s="150"/>
      <c r="J1007" s="150"/>
      <c r="K1007" s="150"/>
      <c r="L1007" s="150"/>
      <c r="M1007" s="150"/>
      <c r="N1007" s="150"/>
      <c r="O1007" s="150"/>
      <c r="P1007" s="150"/>
      <c r="Q1007" s="150"/>
      <c r="R1007" s="150"/>
      <c r="S1007" s="21"/>
      <c r="T1007" s="45"/>
      <c r="AA1007" s="46"/>
      <c r="AT1007" s="7" t="s">
        <v>128</v>
      </c>
      <c r="AU1007" s="7" t="s">
        <v>73</v>
      </c>
    </row>
    <row r="1008" spans="2:51" s="7" customFormat="1" ht="15.75" customHeight="1">
      <c r="B1008" s="113"/>
      <c r="E1008" s="114"/>
      <c r="F1008" s="174" t="s">
        <v>708</v>
      </c>
      <c r="G1008" s="175"/>
      <c r="H1008" s="175"/>
      <c r="I1008" s="175"/>
      <c r="K1008" s="115">
        <v>46.458</v>
      </c>
      <c r="S1008" s="113"/>
      <c r="T1008" s="116"/>
      <c r="AA1008" s="117"/>
      <c r="AT1008" s="114" t="s">
        <v>130</v>
      </c>
      <c r="AU1008" s="114" t="s">
        <v>73</v>
      </c>
      <c r="AV1008" s="114" t="s">
        <v>73</v>
      </c>
      <c r="AW1008" s="114" t="s">
        <v>82</v>
      </c>
      <c r="AX1008" s="114" t="s">
        <v>65</v>
      </c>
      <c r="AY1008" s="114" t="s">
        <v>119</v>
      </c>
    </row>
    <row r="1009" spans="2:51" s="7" customFormat="1" ht="15.75" customHeight="1">
      <c r="B1009" s="118"/>
      <c r="E1009" s="119"/>
      <c r="F1009" s="187" t="s">
        <v>132</v>
      </c>
      <c r="G1009" s="188"/>
      <c r="H1009" s="188"/>
      <c r="I1009" s="188"/>
      <c r="K1009" s="120">
        <v>46.458</v>
      </c>
      <c r="S1009" s="118"/>
      <c r="T1009" s="121"/>
      <c r="AA1009" s="122"/>
      <c r="AT1009" s="119" t="s">
        <v>130</v>
      </c>
      <c r="AU1009" s="119" t="s">
        <v>73</v>
      </c>
      <c r="AV1009" s="119" t="s">
        <v>124</v>
      </c>
      <c r="AW1009" s="119" t="s">
        <v>82</v>
      </c>
      <c r="AX1009" s="119" t="s">
        <v>18</v>
      </c>
      <c r="AY1009" s="119" t="s">
        <v>119</v>
      </c>
    </row>
    <row r="1010" spans="2:65" s="7" customFormat="1" ht="15.75" customHeight="1">
      <c r="B1010" s="21"/>
      <c r="C1010" s="99">
        <v>213</v>
      </c>
      <c r="D1010" s="99" t="s">
        <v>120</v>
      </c>
      <c r="E1010" s="100" t="s">
        <v>184</v>
      </c>
      <c r="F1010" s="168" t="s">
        <v>185</v>
      </c>
      <c r="G1010" s="169"/>
      <c r="H1010" s="169"/>
      <c r="I1010" s="169"/>
      <c r="J1010" s="102" t="s">
        <v>123</v>
      </c>
      <c r="K1010" s="103">
        <v>107.5</v>
      </c>
      <c r="L1010" s="172"/>
      <c r="M1010" s="169"/>
      <c r="N1010" s="173">
        <f>ROUND($L$1010*$K$1010,2)</f>
        <v>0</v>
      </c>
      <c r="O1010" s="169"/>
      <c r="P1010" s="169"/>
      <c r="Q1010" s="169"/>
      <c r="R1010" s="101"/>
      <c r="S1010" s="21"/>
      <c r="T1010" s="104"/>
      <c r="U1010" s="105" t="s">
        <v>35</v>
      </c>
      <c r="X1010" s="106">
        <v>0</v>
      </c>
      <c r="Y1010" s="106">
        <f>$X$1010*$K$1010</f>
        <v>0</v>
      </c>
      <c r="Z1010" s="106">
        <v>0</v>
      </c>
      <c r="AA1010" s="107">
        <f>$Z$1010*$K$1010</f>
        <v>0</v>
      </c>
      <c r="AR1010" s="68" t="s">
        <v>124</v>
      </c>
      <c r="AT1010" s="68" t="s">
        <v>120</v>
      </c>
      <c r="AU1010" s="68" t="s">
        <v>73</v>
      </c>
      <c r="AY1010" s="7" t="s">
        <v>119</v>
      </c>
      <c r="BE1010" s="108">
        <f>IF($U$1010="základní",$N$1010,0)</f>
        <v>0</v>
      </c>
      <c r="BF1010" s="108">
        <f>IF($U$1010="snížená",$N$1010,0)</f>
        <v>0</v>
      </c>
      <c r="BG1010" s="108">
        <f>IF($U$1010="zákl. přenesená",$N$1010,0)</f>
        <v>0</v>
      </c>
      <c r="BH1010" s="108">
        <f>IF($U$1010="sníž. přenesená",$N$1010,0)</f>
        <v>0</v>
      </c>
      <c r="BI1010" s="108">
        <f>IF($U$1010="nulová",$N$1010,0)</f>
        <v>0</v>
      </c>
      <c r="BJ1010" s="68" t="s">
        <v>18</v>
      </c>
      <c r="BK1010" s="108">
        <f>ROUND($L$1010*$K$1010,2)</f>
        <v>0</v>
      </c>
      <c r="BL1010" s="68" t="s">
        <v>124</v>
      </c>
      <c r="BM1010" s="68" t="s">
        <v>709</v>
      </c>
    </row>
    <row r="1011" spans="2:47" s="7" customFormat="1" ht="16.5" customHeight="1">
      <c r="B1011" s="21"/>
      <c r="F1011" s="166" t="s">
        <v>186</v>
      </c>
      <c r="G1011" s="150"/>
      <c r="H1011" s="150"/>
      <c r="I1011" s="150"/>
      <c r="J1011" s="150"/>
      <c r="K1011" s="150"/>
      <c r="L1011" s="150"/>
      <c r="M1011" s="150"/>
      <c r="N1011" s="150"/>
      <c r="O1011" s="150"/>
      <c r="P1011" s="150"/>
      <c r="Q1011" s="150"/>
      <c r="R1011" s="150"/>
      <c r="S1011" s="21"/>
      <c r="T1011" s="45"/>
      <c r="AA1011" s="46"/>
      <c r="AT1011" s="7" t="s">
        <v>126</v>
      </c>
      <c r="AU1011" s="7" t="s">
        <v>73</v>
      </c>
    </row>
    <row r="1012" spans="2:47" s="7" customFormat="1" ht="192" customHeight="1">
      <c r="B1012" s="21"/>
      <c r="F1012" s="167" t="s">
        <v>187</v>
      </c>
      <c r="G1012" s="150"/>
      <c r="H1012" s="150"/>
      <c r="I1012" s="150"/>
      <c r="J1012" s="150"/>
      <c r="K1012" s="150"/>
      <c r="L1012" s="150"/>
      <c r="M1012" s="150"/>
      <c r="N1012" s="150"/>
      <c r="O1012" s="150"/>
      <c r="P1012" s="150"/>
      <c r="Q1012" s="150"/>
      <c r="R1012" s="150"/>
      <c r="S1012" s="21"/>
      <c r="T1012" s="45"/>
      <c r="AA1012" s="46"/>
      <c r="AT1012" s="7" t="s">
        <v>128</v>
      </c>
      <c r="AU1012" s="7" t="s">
        <v>73</v>
      </c>
    </row>
    <row r="1013" spans="2:51" s="7" customFormat="1" ht="15.75" customHeight="1">
      <c r="B1013" s="109"/>
      <c r="E1013" s="110"/>
      <c r="F1013" s="189" t="s">
        <v>129</v>
      </c>
      <c r="G1013" s="190"/>
      <c r="H1013" s="190"/>
      <c r="I1013" s="190"/>
      <c r="K1013" s="110"/>
      <c r="S1013" s="109"/>
      <c r="T1013" s="111"/>
      <c r="AA1013" s="112"/>
      <c r="AT1013" s="110" t="s">
        <v>130</v>
      </c>
      <c r="AU1013" s="110" t="s">
        <v>73</v>
      </c>
      <c r="AV1013" s="110" t="s">
        <v>18</v>
      </c>
      <c r="AW1013" s="110" t="s">
        <v>82</v>
      </c>
      <c r="AX1013" s="110" t="s">
        <v>65</v>
      </c>
      <c r="AY1013" s="110" t="s">
        <v>119</v>
      </c>
    </row>
    <row r="1014" spans="2:51" s="7" customFormat="1" ht="15.75" customHeight="1">
      <c r="B1014" s="113"/>
      <c r="E1014" s="114"/>
      <c r="F1014" s="174" t="s">
        <v>710</v>
      </c>
      <c r="G1014" s="175"/>
      <c r="H1014" s="175"/>
      <c r="I1014" s="175"/>
      <c r="K1014" s="115">
        <v>107.5</v>
      </c>
      <c r="S1014" s="113"/>
      <c r="T1014" s="116"/>
      <c r="AA1014" s="117"/>
      <c r="AT1014" s="114" t="s">
        <v>130</v>
      </c>
      <c r="AU1014" s="114" t="s">
        <v>73</v>
      </c>
      <c r="AV1014" s="114" t="s">
        <v>73</v>
      </c>
      <c r="AW1014" s="114" t="s">
        <v>82</v>
      </c>
      <c r="AX1014" s="114" t="s">
        <v>65</v>
      </c>
      <c r="AY1014" s="114" t="s">
        <v>119</v>
      </c>
    </row>
    <row r="1015" spans="2:51" s="7" customFormat="1" ht="15.75" customHeight="1">
      <c r="B1015" s="118"/>
      <c r="E1015" s="119"/>
      <c r="F1015" s="187" t="s">
        <v>132</v>
      </c>
      <c r="G1015" s="188"/>
      <c r="H1015" s="188"/>
      <c r="I1015" s="188"/>
      <c r="K1015" s="120">
        <v>107.5</v>
      </c>
      <c r="S1015" s="118"/>
      <c r="T1015" s="121"/>
      <c r="AA1015" s="122"/>
      <c r="AT1015" s="119" t="s">
        <v>130</v>
      </c>
      <c r="AU1015" s="119" t="s">
        <v>73</v>
      </c>
      <c r="AV1015" s="119" t="s">
        <v>124</v>
      </c>
      <c r="AW1015" s="119" t="s">
        <v>82</v>
      </c>
      <c r="AX1015" s="119" t="s">
        <v>18</v>
      </c>
      <c r="AY1015" s="119" t="s">
        <v>119</v>
      </c>
    </row>
    <row r="1016" spans="2:65" s="7" customFormat="1" ht="27" customHeight="1">
      <c r="B1016" s="21"/>
      <c r="C1016" s="99">
        <v>214</v>
      </c>
      <c r="D1016" s="99" t="s">
        <v>120</v>
      </c>
      <c r="E1016" s="100" t="s">
        <v>190</v>
      </c>
      <c r="F1016" s="168" t="s">
        <v>191</v>
      </c>
      <c r="G1016" s="169"/>
      <c r="H1016" s="169"/>
      <c r="I1016" s="169"/>
      <c r="J1016" s="102" t="s">
        <v>123</v>
      </c>
      <c r="K1016" s="103">
        <v>43</v>
      </c>
      <c r="L1016" s="172"/>
      <c r="M1016" s="169"/>
      <c r="N1016" s="173">
        <f>ROUND($L$1016*$K$1016,2)</f>
        <v>0</v>
      </c>
      <c r="O1016" s="169"/>
      <c r="P1016" s="169"/>
      <c r="Q1016" s="169"/>
      <c r="R1016" s="101"/>
      <c r="S1016" s="21"/>
      <c r="T1016" s="104"/>
      <c r="U1016" s="105" t="s">
        <v>35</v>
      </c>
      <c r="X1016" s="106">
        <v>0</v>
      </c>
      <c r="Y1016" s="106">
        <f>$X$1016*$K$1016</f>
        <v>0</v>
      </c>
      <c r="Z1016" s="106">
        <v>0</v>
      </c>
      <c r="AA1016" s="107">
        <f>$Z$1016*$K$1016</f>
        <v>0</v>
      </c>
      <c r="AR1016" s="68" t="s">
        <v>124</v>
      </c>
      <c r="AT1016" s="68" t="s">
        <v>120</v>
      </c>
      <c r="AU1016" s="68" t="s">
        <v>73</v>
      </c>
      <c r="AY1016" s="7" t="s">
        <v>119</v>
      </c>
      <c r="BE1016" s="108">
        <f>IF($U$1016="základní",$N$1016,0)</f>
        <v>0</v>
      </c>
      <c r="BF1016" s="108">
        <f>IF($U$1016="snížená",$N$1016,0)</f>
        <v>0</v>
      </c>
      <c r="BG1016" s="108">
        <f>IF($U$1016="zákl. přenesená",$N$1016,0)</f>
        <v>0</v>
      </c>
      <c r="BH1016" s="108">
        <f>IF($U$1016="sníž. přenesená",$N$1016,0)</f>
        <v>0</v>
      </c>
      <c r="BI1016" s="108">
        <f>IF($U$1016="nulová",$N$1016,0)</f>
        <v>0</v>
      </c>
      <c r="BJ1016" s="68" t="s">
        <v>18</v>
      </c>
      <c r="BK1016" s="108">
        <f>ROUND($L$1016*$K$1016,2)</f>
        <v>0</v>
      </c>
      <c r="BL1016" s="68" t="s">
        <v>124</v>
      </c>
      <c r="BM1016" s="68" t="s">
        <v>711</v>
      </c>
    </row>
    <row r="1017" spans="2:47" s="7" customFormat="1" ht="16.5" customHeight="1">
      <c r="B1017" s="21"/>
      <c r="F1017" s="166" t="s">
        <v>192</v>
      </c>
      <c r="G1017" s="150"/>
      <c r="H1017" s="150"/>
      <c r="I1017" s="150"/>
      <c r="J1017" s="150"/>
      <c r="K1017" s="150"/>
      <c r="L1017" s="150"/>
      <c r="M1017" s="150"/>
      <c r="N1017" s="150"/>
      <c r="O1017" s="150"/>
      <c r="P1017" s="150"/>
      <c r="Q1017" s="150"/>
      <c r="R1017" s="150"/>
      <c r="S1017" s="21"/>
      <c r="T1017" s="45"/>
      <c r="AA1017" s="46"/>
      <c r="AT1017" s="7" t="s">
        <v>126</v>
      </c>
      <c r="AU1017" s="7" t="s">
        <v>73</v>
      </c>
    </row>
    <row r="1018" spans="2:47" s="7" customFormat="1" ht="132.75" customHeight="1">
      <c r="B1018" s="21"/>
      <c r="F1018" s="167" t="s">
        <v>193</v>
      </c>
      <c r="G1018" s="150"/>
      <c r="H1018" s="150"/>
      <c r="I1018" s="150"/>
      <c r="J1018" s="150"/>
      <c r="K1018" s="150"/>
      <c r="L1018" s="150"/>
      <c r="M1018" s="150"/>
      <c r="N1018" s="150"/>
      <c r="O1018" s="150"/>
      <c r="P1018" s="150"/>
      <c r="Q1018" s="150"/>
      <c r="R1018" s="150"/>
      <c r="S1018" s="21"/>
      <c r="T1018" s="45"/>
      <c r="AA1018" s="46"/>
      <c r="AT1018" s="7" t="s">
        <v>128</v>
      </c>
      <c r="AU1018" s="7" t="s">
        <v>73</v>
      </c>
    </row>
    <row r="1019" spans="2:51" s="7" customFormat="1" ht="15.75" customHeight="1">
      <c r="B1019" s="109"/>
      <c r="E1019" s="110"/>
      <c r="F1019" s="189" t="s">
        <v>129</v>
      </c>
      <c r="G1019" s="190"/>
      <c r="H1019" s="190"/>
      <c r="I1019" s="190"/>
      <c r="K1019" s="110"/>
      <c r="S1019" s="109"/>
      <c r="T1019" s="111"/>
      <c r="AA1019" s="112"/>
      <c r="AT1019" s="110" t="s">
        <v>130</v>
      </c>
      <c r="AU1019" s="110" t="s">
        <v>73</v>
      </c>
      <c r="AV1019" s="110" t="s">
        <v>18</v>
      </c>
      <c r="AW1019" s="110" t="s">
        <v>82</v>
      </c>
      <c r="AX1019" s="110" t="s">
        <v>65</v>
      </c>
      <c r="AY1019" s="110" t="s">
        <v>119</v>
      </c>
    </row>
    <row r="1020" spans="2:51" s="7" customFormat="1" ht="15.75" customHeight="1">
      <c r="B1020" s="113"/>
      <c r="E1020" s="114"/>
      <c r="F1020" s="174" t="s">
        <v>319</v>
      </c>
      <c r="G1020" s="175"/>
      <c r="H1020" s="175"/>
      <c r="I1020" s="175"/>
      <c r="K1020" s="115">
        <v>43</v>
      </c>
      <c r="S1020" s="113"/>
      <c r="T1020" s="116"/>
      <c r="AA1020" s="117"/>
      <c r="AT1020" s="114" t="s">
        <v>130</v>
      </c>
      <c r="AU1020" s="114" t="s">
        <v>73</v>
      </c>
      <c r="AV1020" s="114" t="s">
        <v>73</v>
      </c>
      <c r="AW1020" s="114" t="s">
        <v>82</v>
      </c>
      <c r="AX1020" s="114" t="s">
        <v>65</v>
      </c>
      <c r="AY1020" s="114" t="s">
        <v>119</v>
      </c>
    </row>
    <row r="1021" spans="2:51" s="7" customFormat="1" ht="15.75" customHeight="1">
      <c r="B1021" s="118"/>
      <c r="E1021" s="119"/>
      <c r="F1021" s="187" t="s">
        <v>132</v>
      </c>
      <c r="G1021" s="188"/>
      <c r="H1021" s="188"/>
      <c r="I1021" s="188"/>
      <c r="K1021" s="120">
        <v>43</v>
      </c>
      <c r="S1021" s="118"/>
      <c r="T1021" s="121"/>
      <c r="AA1021" s="122"/>
      <c r="AT1021" s="119" t="s">
        <v>130</v>
      </c>
      <c r="AU1021" s="119" t="s">
        <v>73</v>
      </c>
      <c r="AV1021" s="119" t="s">
        <v>124</v>
      </c>
      <c r="AW1021" s="119" t="s">
        <v>82</v>
      </c>
      <c r="AX1021" s="119" t="s">
        <v>18</v>
      </c>
      <c r="AY1021" s="119" t="s">
        <v>119</v>
      </c>
    </row>
    <row r="1022" spans="2:65" s="7" customFormat="1" ht="27" customHeight="1">
      <c r="B1022" s="21"/>
      <c r="C1022" s="99">
        <v>215</v>
      </c>
      <c r="D1022" s="99" t="s">
        <v>120</v>
      </c>
      <c r="E1022" s="100" t="s">
        <v>196</v>
      </c>
      <c r="F1022" s="168" t="s">
        <v>197</v>
      </c>
      <c r="G1022" s="169"/>
      <c r="H1022" s="169"/>
      <c r="I1022" s="169"/>
      <c r="J1022" s="102" t="s">
        <v>123</v>
      </c>
      <c r="K1022" s="103">
        <v>43</v>
      </c>
      <c r="L1022" s="172"/>
      <c r="M1022" s="169"/>
      <c r="N1022" s="173">
        <f>ROUND($L$1022*$K$1022,2)</f>
        <v>0</v>
      </c>
      <c r="O1022" s="169"/>
      <c r="P1022" s="169"/>
      <c r="Q1022" s="169"/>
      <c r="R1022" s="101"/>
      <c r="S1022" s="21"/>
      <c r="T1022" s="104"/>
      <c r="U1022" s="105" t="s">
        <v>35</v>
      </c>
      <c r="X1022" s="106">
        <v>0</v>
      </c>
      <c r="Y1022" s="106">
        <f>$X$1022*$K$1022</f>
        <v>0</v>
      </c>
      <c r="Z1022" s="106">
        <v>0</v>
      </c>
      <c r="AA1022" s="107">
        <f>$Z$1022*$K$1022</f>
        <v>0</v>
      </c>
      <c r="AR1022" s="68" t="s">
        <v>124</v>
      </c>
      <c r="AT1022" s="68" t="s">
        <v>120</v>
      </c>
      <c r="AU1022" s="68" t="s">
        <v>73</v>
      </c>
      <c r="AY1022" s="7" t="s">
        <v>119</v>
      </c>
      <c r="BE1022" s="108">
        <f>IF($U$1022="základní",$N$1022,0)</f>
        <v>0</v>
      </c>
      <c r="BF1022" s="108">
        <f>IF($U$1022="snížená",$N$1022,0)</f>
        <v>0</v>
      </c>
      <c r="BG1022" s="108">
        <f>IF($U$1022="zákl. přenesená",$N$1022,0)</f>
        <v>0</v>
      </c>
      <c r="BH1022" s="108">
        <f>IF($U$1022="sníž. přenesená",$N$1022,0)</f>
        <v>0</v>
      </c>
      <c r="BI1022" s="108">
        <f>IF($U$1022="nulová",$N$1022,0)</f>
        <v>0</v>
      </c>
      <c r="BJ1022" s="68" t="s">
        <v>18</v>
      </c>
      <c r="BK1022" s="108">
        <f>ROUND($L$1022*$K$1022,2)</f>
        <v>0</v>
      </c>
      <c r="BL1022" s="68" t="s">
        <v>124</v>
      </c>
      <c r="BM1022" s="68" t="s">
        <v>712</v>
      </c>
    </row>
    <row r="1023" spans="2:47" s="7" customFormat="1" ht="16.5" customHeight="1">
      <c r="B1023" s="21"/>
      <c r="F1023" s="166" t="s">
        <v>198</v>
      </c>
      <c r="G1023" s="150"/>
      <c r="H1023" s="150"/>
      <c r="I1023" s="150"/>
      <c r="J1023" s="150"/>
      <c r="K1023" s="150"/>
      <c r="L1023" s="150"/>
      <c r="M1023" s="150"/>
      <c r="N1023" s="150"/>
      <c r="O1023" s="150"/>
      <c r="P1023" s="150"/>
      <c r="Q1023" s="150"/>
      <c r="R1023" s="150"/>
      <c r="S1023" s="21"/>
      <c r="T1023" s="45"/>
      <c r="AA1023" s="46"/>
      <c r="AT1023" s="7" t="s">
        <v>126</v>
      </c>
      <c r="AU1023" s="7" t="s">
        <v>73</v>
      </c>
    </row>
    <row r="1024" spans="2:47" s="7" customFormat="1" ht="121.5" customHeight="1">
      <c r="B1024" s="21"/>
      <c r="F1024" s="167" t="s">
        <v>199</v>
      </c>
      <c r="G1024" s="150"/>
      <c r="H1024" s="150"/>
      <c r="I1024" s="150"/>
      <c r="J1024" s="150"/>
      <c r="K1024" s="150"/>
      <c r="L1024" s="150"/>
      <c r="M1024" s="150"/>
      <c r="N1024" s="150"/>
      <c r="O1024" s="150"/>
      <c r="P1024" s="150"/>
      <c r="Q1024" s="150"/>
      <c r="R1024" s="150"/>
      <c r="S1024" s="21"/>
      <c r="T1024" s="45"/>
      <c r="AA1024" s="46"/>
      <c r="AT1024" s="7" t="s">
        <v>128</v>
      </c>
      <c r="AU1024" s="7" t="s">
        <v>73</v>
      </c>
    </row>
    <row r="1025" spans="2:65" s="7" customFormat="1" ht="15.75" customHeight="1">
      <c r="B1025" s="21"/>
      <c r="C1025" s="99">
        <v>216</v>
      </c>
      <c r="D1025" s="99" t="s">
        <v>120</v>
      </c>
      <c r="E1025" s="100" t="s">
        <v>200</v>
      </c>
      <c r="F1025" s="168" t="s">
        <v>201</v>
      </c>
      <c r="G1025" s="169"/>
      <c r="H1025" s="169"/>
      <c r="I1025" s="169"/>
      <c r="J1025" s="102" t="s">
        <v>202</v>
      </c>
      <c r="K1025" s="103">
        <v>0.64</v>
      </c>
      <c r="L1025" s="172"/>
      <c r="M1025" s="169"/>
      <c r="N1025" s="173">
        <f>ROUND($L$1025*$K$1025,2)</f>
        <v>0</v>
      </c>
      <c r="O1025" s="169"/>
      <c r="P1025" s="169"/>
      <c r="Q1025" s="169"/>
      <c r="R1025" s="101"/>
      <c r="S1025" s="21"/>
      <c r="T1025" s="104"/>
      <c r="U1025" s="105" t="s">
        <v>35</v>
      </c>
      <c r="X1025" s="106">
        <v>0</v>
      </c>
      <c r="Y1025" s="106">
        <f>$X$1025*$K$1025</f>
        <v>0</v>
      </c>
      <c r="Z1025" s="106">
        <v>0</v>
      </c>
      <c r="AA1025" s="107">
        <f>$Z$1025*$K$1025</f>
        <v>0</v>
      </c>
      <c r="AR1025" s="68" t="s">
        <v>124</v>
      </c>
      <c r="AT1025" s="68" t="s">
        <v>120</v>
      </c>
      <c r="AU1025" s="68" t="s">
        <v>73</v>
      </c>
      <c r="AY1025" s="7" t="s">
        <v>119</v>
      </c>
      <c r="BE1025" s="108">
        <f>IF($U$1025="základní",$N$1025,0)</f>
        <v>0</v>
      </c>
      <c r="BF1025" s="108">
        <f>IF($U$1025="snížená",$N$1025,0)</f>
        <v>0</v>
      </c>
      <c r="BG1025" s="108">
        <f>IF($U$1025="zákl. přenesená",$N$1025,0)</f>
        <v>0</v>
      </c>
      <c r="BH1025" s="108">
        <f>IF($U$1025="sníž. přenesená",$N$1025,0)</f>
        <v>0</v>
      </c>
      <c r="BI1025" s="108">
        <f>IF($U$1025="nulová",$N$1025,0)</f>
        <v>0</v>
      </c>
      <c r="BJ1025" s="68" t="s">
        <v>18</v>
      </c>
      <c r="BK1025" s="108">
        <f>ROUND($L$1025*$K$1025,2)</f>
        <v>0</v>
      </c>
      <c r="BL1025" s="68" t="s">
        <v>124</v>
      </c>
      <c r="BM1025" s="68" t="s">
        <v>713</v>
      </c>
    </row>
    <row r="1026" spans="2:47" s="7" customFormat="1" ht="16.5" customHeight="1">
      <c r="B1026" s="21"/>
      <c r="F1026" s="166" t="s">
        <v>201</v>
      </c>
      <c r="G1026" s="150"/>
      <c r="H1026" s="150"/>
      <c r="I1026" s="150"/>
      <c r="J1026" s="150"/>
      <c r="K1026" s="150"/>
      <c r="L1026" s="150"/>
      <c r="M1026" s="150"/>
      <c r="N1026" s="150"/>
      <c r="O1026" s="150"/>
      <c r="P1026" s="150"/>
      <c r="Q1026" s="150"/>
      <c r="R1026" s="150"/>
      <c r="S1026" s="21"/>
      <c r="T1026" s="45"/>
      <c r="AA1026" s="46"/>
      <c r="AT1026" s="7" t="s">
        <v>126</v>
      </c>
      <c r="AU1026" s="7" t="s">
        <v>73</v>
      </c>
    </row>
    <row r="1027" spans="2:63" s="90" customFormat="1" ht="30.75" customHeight="1">
      <c r="B1027" s="91"/>
      <c r="D1027" s="98" t="s">
        <v>85</v>
      </c>
      <c r="N1027" s="170">
        <f>$BK$1027</f>
        <v>0</v>
      </c>
      <c r="O1027" s="171"/>
      <c r="P1027" s="171"/>
      <c r="Q1027" s="171"/>
      <c r="S1027" s="91"/>
      <c r="T1027" s="94"/>
      <c r="W1027" s="95">
        <f>SUM($W$1028:$W$1048)</f>
        <v>0</v>
      </c>
      <c r="Y1027" s="95">
        <f>SUM($Y$1028:$Y$1048)</f>
        <v>0</v>
      </c>
      <c r="AA1027" s="96">
        <f>SUM($AA$1028:$AA$1048)</f>
        <v>0</v>
      </c>
      <c r="AR1027" s="93" t="s">
        <v>18</v>
      </c>
      <c r="AT1027" s="93" t="s">
        <v>64</v>
      </c>
      <c r="AU1027" s="93" t="s">
        <v>18</v>
      </c>
      <c r="AY1027" s="93" t="s">
        <v>119</v>
      </c>
      <c r="BK1027" s="97">
        <f>SUM($BK$1028:$BK$1048)</f>
        <v>0</v>
      </c>
    </row>
    <row r="1028" spans="2:65" s="7" customFormat="1" ht="15.75" customHeight="1">
      <c r="B1028" s="21"/>
      <c r="C1028" s="99">
        <v>217</v>
      </c>
      <c r="D1028" s="99" t="s">
        <v>120</v>
      </c>
      <c r="E1028" s="100" t="s">
        <v>204</v>
      </c>
      <c r="F1028" s="168" t="s">
        <v>205</v>
      </c>
      <c r="G1028" s="169"/>
      <c r="H1028" s="169"/>
      <c r="I1028" s="169"/>
      <c r="J1028" s="102" t="s">
        <v>123</v>
      </c>
      <c r="K1028" s="103">
        <v>33.6</v>
      </c>
      <c r="L1028" s="172"/>
      <c r="M1028" s="169"/>
      <c r="N1028" s="173">
        <f>ROUND($L$1028*$K$1028,2)</f>
        <v>0</v>
      </c>
      <c r="O1028" s="169"/>
      <c r="P1028" s="169"/>
      <c r="Q1028" s="169"/>
      <c r="R1028" s="101"/>
      <c r="S1028" s="21"/>
      <c r="T1028" s="104"/>
      <c r="U1028" s="105" t="s">
        <v>35</v>
      </c>
      <c r="X1028" s="106">
        <v>0</v>
      </c>
      <c r="Y1028" s="106">
        <f>$X$1028*$K$1028</f>
        <v>0</v>
      </c>
      <c r="Z1028" s="106">
        <v>0</v>
      </c>
      <c r="AA1028" s="107">
        <f>$Z$1028*$K$1028</f>
        <v>0</v>
      </c>
      <c r="AR1028" s="68" t="s">
        <v>124</v>
      </c>
      <c r="AT1028" s="68" t="s">
        <v>120</v>
      </c>
      <c r="AU1028" s="68" t="s">
        <v>73</v>
      </c>
      <c r="AY1028" s="7" t="s">
        <v>119</v>
      </c>
      <c r="BE1028" s="108">
        <f>IF($U$1028="základní",$N$1028,0)</f>
        <v>0</v>
      </c>
      <c r="BF1028" s="108">
        <f>IF($U$1028="snížená",$N$1028,0)</f>
        <v>0</v>
      </c>
      <c r="BG1028" s="108">
        <f>IF($U$1028="zákl. přenesená",$N$1028,0)</f>
        <v>0</v>
      </c>
      <c r="BH1028" s="108">
        <f>IF($U$1028="sníž. přenesená",$N$1028,0)</f>
        <v>0</v>
      </c>
      <c r="BI1028" s="108">
        <f>IF($U$1028="nulová",$N$1028,0)</f>
        <v>0</v>
      </c>
      <c r="BJ1028" s="68" t="s">
        <v>18</v>
      </c>
      <c r="BK1028" s="108">
        <f>ROUND($L$1028*$K$1028,2)</f>
        <v>0</v>
      </c>
      <c r="BL1028" s="68" t="s">
        <v>124</v>
      </c>
      <c r="BM1028" s="68" t="s">
        <v>714</v>
      </c>
    </row>
    <row r="1029" spans="2:47" s="7" customFormat="1" ht="16.5" customHeight="1">
      <c r="B1029" s="21"/>
      <c r="F1029" s="166" t="s">
        <v>205</v>
      </c>
      <c r="G1029" s="150"/>
      <c r="H1029" s="150"/>
      <c r="I1029" s="150"/>
      <c r="J1029" s="150"/>
      <c r="K1029" s="150"/>
      <c r="L1029" s="150"/>
      <c r="M1029" s="150"/>
      <c r="N1029" s="150"/>
      <c r="O1029" s="150"/>
      <c r="P1029" s="150"/>
      <c r="Q1029" s="150"/>
      <c r="R1029" s="150"/>
      <c r="S1029" s="21"/>
      <c r="T1029" s="45"/>
      <c r="AA1029" s="46"/>
      <c r="AT1029" s="7" t="s">
        <v>126</v>
      </c>
      <c r="AU1029" s="7" t="s">
        <v>73</v>
      </c>
    </row>
    <row r="1030" spans="2:51" s="7" customFormat="1" ht="15.75" customHeight="1">
      <c r="B1030" s="109"/>
      <c r="E1030" s="110"/>
      <c r="F1030" s="189" t="s">
        <v>129</v>
      </c>
      <c r="G1030" s="190"/>
      <c r="H1030" s="190"/>
      <c r="I1030" s="190"/>
      <c r="K1030" s="110"/>
      <c r="S1030" s="109"/>
      <c r="T1030" s="111"/>
      <c r="AA1030" s="112"/>
      <c r="AT1030" s="110" t="s">
        <v>130</v>
      </c>
      <c r="AU1030" s="110" t="s">
        <v>73</v>
      </c>
      <c r="AV1030" s="110" t="s">
        <v>18</v>
      </c>
      <c r="AW1030" s="110" t="s">
        <v>82</v>
      </c>
      <c r="AX1030" s="110" t="s">
        <v>65</v>
      </c>
      <c r="AY1030" s="110" t="s">
        <v>119</v>
      </c>
    </row>
    <row r="1031" spans="2:51" s="7" customFormat="1" ht="15.75" customHeight="1">
      <c r="B1031" s="113"/>
      <c r="E1031" s="114"/>
      <c r="F1031" s="174" t="s">
        <v>715</v>
      </c>
      <c r="G1031" s="175"/>
      <c r="H1031" s="175"/>
      <c r="I1031" s="175"/>
      <c r="K1031" s="115">
        <v>33.6</v>
      </c>
      <c r="S1031" s="113"/>
      <c r="T1031" s="116"/>
      <c r="AA1031" s="117"/>
      <c r="AT1031" s="114" t="s">
        <v>130</v>
      </c>
      <c r="AU1031" s="114" t="s">
        <v>73</v>
      </c>
      <c r="AV1031" s="114" t="s">
        <v>73</v>
      </c>
      <c r="AW1031" s="114" t="s">
        <v>82</v>
      </c>
      <c r="AX1031" s="114" t="s">
        <v>65</v>
      </c>
      <c r="AY1031" s="114" t="s">
        <v>119</v>
      </c>
    </row>
    <row r="1032" spans="2:51" s="7" customFormat="1" ht="15.75" customHeight="1">
      <c r="B1032" s="118"/>
      <c r="E1032" s="119"/>
      <c r="F1032" s="187" t="s">
        <v>132</v>
      </c>
      <c r="G1032" s="188"/>
      <c r="H1032" s="188"/>
      <c r="I1032" s="188"/>
      <c r="K1032" s="120">
        <v>33.6</v>
      </c>
      <c r="S1032" s="118"/>
      <c r="T1032" s="121"/>
      <c r="AA1032" s="122"/>
      <c r="AT1032" s="119" t="s">
        <v>130</v>
      </c>
      <c r="AU1032" s="119" t="s">
        <v>73</v>
      </c>
      <c r="AV1032" s="119" t="s">
        <v>124</v>
      </c>
      <c r="AW1032" s="119" t="s">
        <v>82</v>
      </c>
      <c r="AX1032" s="119" t="s">
        <v>18</v>
      </c>
      <c r="AY1032" s="119" t="s">
        <v>119</v>
      </c>
    </row>
    <row r="1033" spans="2:65" s="7" customFormat="1" ht="27" customHeight="1">
      <c r="B1033" s="21"/>
      <c r="C1033" s="99">
        <v>218</v>
      </c>
      <c r="D1033" s="99" t="s">
        <v>120</v>
      </c>
      <c r="E1033" s="100" t="s">
        <v>208</v>
      </c>
      <c r="F1033" s="168" t="s">
        <v>209</v>
      </c>
      <c r="G1033" s="169"/>
      <c r="H1033" s="169"/>
      <c r="I1033" s="169"/>
      <c r="J1033" s="102" t="s">
        <v>123</v>
      </c>
      <c r="K1033" s="103">
        <v>33.6</v>
      </c>
      <c r="L1033" s="172"/>
      <c r="M1033" s="169"/>
      <c r="N1033" s="173">
        <f>ROUND($L$1033*$K$1033,2)</f>
        <v>0</v>
      </c>
      <c r="O1033" s="169"/>
      <c r="P1033" s="169"/>
      <c r="Q1033" s="169"/>
      <c r="R1033" s="101"/>
      <c r="S1033" s="21"/>
      <c r="T1033" s="104"/>
      <c r="U1033" s="105" t="s">
        <v>35</v>
      </c>
      <c r="X1033" s="106">
        <v>0</v>
      </c>
      <c r="Y1033" s="106">
        <f>$X$1033*$K$1033</f>
        <v>0</v>
      </c>
      <c r="Z1033" s="106">
        <v>0</v>
      </c>
      <c r="AA1033" s="107">
        <f>$Z$1033*$K$1033</f>
        <v>0</v>
      </c>
      <c r="AR1033" s="68" t="s">
        <v>124</v>
      </c>
      <c r="AT1033" s="68" t="s">
        <v>120</v>
      </c>
      <c r="AU1033" s="68" t="s">
        <v>73</v>
      </c>
      <c r="AY1033" s="7" t="s">
        <v>119</v>
      </c>
      <c r="BE1033" s="108">
        <f>IF($U$1033="základní",$N$1033,0)</f>
        <v>0</v>
      </c>
      <c r="BF1033" s="108">
        <f>IF($U$1033="snížená",$N$1033,0)</f>
        <v>0</v>
      </c>
      <c r="BG1033" s="108">
        <f>IF($U$1033="zákl. přenesená",$N$1033,0)</f>
        <v>0</v>
      </c>
      <c r="BH1033" s="108">
        <f>IF($U$1033="sníž. přenesená",$N$1033,0)</f>
        <v>0</v>
      </c>
      <c r="BI1033" s="108">
        <f>IF($U$1033="nulová",$N$1033,0)</f>
        <v>0</v>
      </c>
      <c r="BJ1033" s="68" t="s">
        <v>18</v>
      </c>
      <c r="BK1033" s="108">
        <f>ROUND($L$1033*$K$1033,2)</f>
        <v>0</v>
      </c>
      <c r="BL1033" s="68" t="s">
        <v>124</v>
      </c>
      <c r="BM1033" s="68" t="s">
        <v>716</v>
      </c>
    </row>
    <row r="1034" spans="2:47" s="7" customFormat="1" ht="27" customHeight="1">
      <c r="B1034" s="21"/>
      <c r="F1034" s="166" t="s">
        <v>210</v>
      </c>
      <c r="G1034" s="150"/>
      <c r="H1034" s="150"/>
      <c r="I1034" s="150"/>
      <c r="J1034" s="150"/>
      <c r="K1034" s="150"/>
      <c r="L1034" s="150"/>
      <c r="M1034" s="150"/>
      <c r="N1034" s="150"/>
      <c r="O1034" s="150"/>
      <c r="P1034" s="150"/>
      <c r="Q1034" s="150"/>
      <c r="R1034" s="150"/>
      <c r="S1034" s="21"/>
      <c r="T1034" s="45"/>
      <c r="AA1034" s="46"/>
      <c r="AT1034" s="7" t="s">
        <v>126</v>
      </c>
      <c r="AU1034" s="7" t="s">
        <v>73</v>
      </c>
    </row>
    <row r="1035" spans="2:47" s="7" customFormat="1" ht="156.75" customHeight="1">
      <c r="B1035" s="21"/>
      <c r="F1035" s="167" t="s">
        <v>211</v>
      </c>
      <c r="G1035" s="150"/>
      <c r="H1035" s="150"/>
      <c r="I1035" s="150"/>
      <c r="J1035" s="150"/>
      <c r="K1035" s="150"/>
      <c r="L1035" s="150"/>
      <c r="M1035" s="150"/>
      <c r="N1035" s="150"/>
      <c r="O1035" s="150"/>
      <c r="P1035" s="150"/>
      <c r="Q1035" s="150"/>
      <c r="R1035" s="150"/>
      <c r="S1035" s="21"/>
      <c r="T1035" s="45"/>
      <c r="AA1035" s="46"/>
      <c r="AT1035" s="7" t="s">
        <v>128</v>
      </c>
      <c r="AU1035" s="7" t="s">
        <v>73</v>
      </c>
    </row>
    <row r="1036" spans="2:51" s="7" customFormat="1" ht="15.75" customHeight="1">
      <c r="B1036" s="109"/>
      <c r="E1036" s="110"/>
      <c r="F1036" s="189" t="s">
        <v>129</v>
      </c>
      <c r="G1036" s="190"/>
      <c r="H1036" s="190"/>
      <c r="I1036" s="190"/>
      <c r="K1036" s="110"/>
      <c r="S1036" s="109"/>
      <c r="T1036" s="111"/>
      <c r="AA1036" s="112"/>
      <c r="AT1036" s="110" t="s">
        <v>130</v>
      </c>
      <c r="AU1036" s="110" t="s">
        <v>73</v>
      </c>
      <c r="AV1036" s="110" t="s">
        <v>18</v>
      </c>
      <c r="AW1036" s="110" t="s">
        <v>82</v>
      </c>
      <c r="AX1036" s="110" t="s">
        <v>65</v>
      </c>
      <c r="AY1036" s="110" t="s">
        <v>119</v>
      </c>
    </row>
    <row r="1037" spans="2:51" s="7" customFormat="1" ht="15.75" customHeight="1">
      <c r="B1037" s="113"/>
      <c r="E1037" s="114"/>
      <c r="F1037" s="174" t="s">
        <v>717</v>
      </c>
      <c r="G1037" s="175"/>
      <c r="H1037" s="175"/>
      <c r="I1037" s="175"/>
      <c r="K1037" s="115">
        <v>33.6</v>
      </c>
      <c r="S1037" s="113"/>
      <c r="T1037" s="116"/>
      <c r="AA1037" s="117"/>
      <c r="AT1037" s="114" t="s">
        <v>130</v>
      </c>
      <c r="AU1037" s="114" t="s">
        <v>73</v>
      </c>
      <c r="AV1037" s="114" t="s">
        <v>73</v>
      </c>
      <c r="AW1037" s="114" t="s">
        <v>82</v>
      </c>
      <c r="AX1037" s="114" t="s">
        <v>65</v>
      </c>
      <c r="AY1037" s="114" t="s">
        <v>119</v>
      </c>
    </row>
    <row r="1038" spans="2:51" s="7" customFormat="1" ht="15.75" customHeight="1">
      <c r="B1038" s="118"/>
      <c r="E1038" s="119"/>
      <c r="F1038" s="187" t="s">
        <v>132</v>
      </c>
      <c r="G1038" s="188"/>
      <c r="H1038" s="188"/>
      <c r="I1038" s="188"/>
      <c r="K1038" s="120">
        <v>33.6</v>
      </c>
      <c r="S1038" s="118"/>
      <c r="T1038" s="121"/>
      <c r="AA1038" s="122"/>
      <c r="AT1038" s="119" t="s">
        <v>130</v>
      </c>
      <c r="AU1038" s="119" t="s">
        <v>73</v>
      </c>
      <c r="AV1038" s="119" t="s">
        <v>124</v>
      </c>
      <c r="AW1038" s="119" t="s">
        <v>82</v>
      </c>
      <c r="AX1038" s="119" t="s">
        <v>18</v>
      </c>
      <c r="AY1038" s="119" t="s">
        <v>119</v>
      </c>
    </row>
    <row r="1039" spans="2:65" s="7" customFormat="1" ht="27" customHeight="1">
      <c r="B1039" s="21"/>
      <c r="C1039" s="99">
        <v>219</v>
      </c>
      <c r="D1039" s="99" t="s">
        <v>120</v>
      </c>
      <c r="E1039" s="100" t="s">
        <v>214</v>
      </c>
      <c r="F1039" s="168" t="s">
        <v>215</v>
      </c>
      <c r="G1039" s="169"/>
      <c r="H1039" s="169"/>
      <c r="I1039" s="169"/>
      <c r="J1039" s="102" t="s">
        <v>123</v>
      </c>
      <c r="K1039" s="103">
        <v>33.475</v>
      </c>
      <c r="L1039" s="172"/>
      <c r="M1039" s="169"/>
      <c r="N1039" s="173">
        <f>ROUND($L$1039*$K$1039,2)</f>
        <v>0</v>
      </c>
      <c r="O1039" s="169"/>
      <c r="P1039" s="169"/>
      <c r="Q1039" s="169"/>
      <c r="R1039" s="101"/>
      <c r="S1039" s="21"/>
      <c r="T1039" s="104"/>
      <c r="U1039" s="105" t="s">
        <v>35</v>
      </c>
      <c r="X1039" s="106">
        <v>0</v>
      </c>
      <c r="Y1039" s="106">
        <f>$X$1039*$K$1039</f>
        <v>0</v>
      </c>
      <c r="Z1039" s="106">
        <v>0</v>
      </c>
      <c r="AA1039" s="107">
        <f>$Z$1039*$K$1039</f>
        <v>0</v>
      </c>
      <c r="AR1039" s="68" t="s">
        <v>124</v>
      </c>
      <c r="AT1039" s="68" t="s">
        <v>120</v>
      </c>
      <c r="AU1039" s="68" t="s">
        <v>73</v>
      </c>
      <c r="AY1039" s="7" t="s">
        <v>119</v>
      </c>
      <c r="BE1039" s="108">
        <f>IF($U$1039="základní",$N$1039,0)</f>
        <v>0</v>
      </c>
      <c r="BF1039" s="108">
        <f>IF($U$1039="snížená",$N$1039,0)</f>
        <v>0</v>
      </c>
      <c r="BG1039" s="108">
        <f>IF($U$1039="zákl. přenesená",$N$1039,0)</f>
        <v>0</v>
      </c>
      <c r="BH1039" s="108">
        <f>IF($U$1039="sníž. přenesená",$N$1039,0)</f>
        <v>0</v>
      </c>
      <c r="BI1039" s="108">
        <f>IF($U$1039="nulová",$N$1039,0)</f>
        <v>0</v>
      </c>
      <c r="BJ1039" s="68" t="s">
        <v>18</v>
      </c>
      <c r="BK1039" s="108">
        <f>ROUND($L$1039*$K$1039,2)</f>
        <v>0</v>
      </c>
      <c r="BL1039" s="68" t="s">
        <v>124</v>
      </c>
      <c r="BM1039" s="68" t="s">
        <v>718</v>
      </c>
    </row>
    <row r="1040" spans="2:47" s="7" customFormat="1" ht="16.5" customHeight="1">
      <c r="B1040" s="21"/>
      <c r="F1040" s="166" t="s">
        <v>215</v>
      </c>
      <c r="G1040" s="150"/>
      <c r="H1040" s="150"/>
      <c r="I1040" s="150"/>
      <c r="J1040" s="150"/>
      <c r="K1040" s="150"/>
      <c r="L1040" s="150"/>
      <c r="M1040" s="150"/>
      <c r="N1040" s="150"/>
      <c r="O1040" s="150"/>
      <c r="P1040" s="150"/>
      <c r="Q1040" s="150"/>
      <c r="R1040" s="150"/>
      <c r="S1040" s="21"/>
      <c r="T1040" s="45"/>
      <c r="AA1040" s="46"/>
      <c r="AT1040" s="7" t="s">
        <v>126</v>
      </c>
      <c r="AU1040" s="7" t="s">
        <v>73</v>
      </c>
    </row>
    <row r="1041" spans="2:27" s="7" customFormat="1" ht="16.5" customHeight="1">
      <c r="B1041" s="21"/>
      <c r="F1041" s="166" t="s">
        <v>774</v>
      </c>
      <c r="G1041" s="150"/>
      <c r="H1041" s="150"/>
      <c r="I1041" s="150"/>
      <c r="J1041" s="150"/>
      <c r="K1041" s="150"/>
      <c r="L1041" s="150"/>
      <c r="M1041" s="150"/>
      <c r="N1041" s="150"/>
      <c r="O1041" s="150"/>
      <c r="P1041" s="150"/>
      <c r="Q1041" s="150"/>
      <c r="R1041" s="150"/>
      <c r="S1041" s="21"/>
      <c r="T1041" s="45"/>
      <c r="AA1041" s="46"/>
    </row>
    <row r="1042" spans="2:51" s="7" customFormat="1" ht="15.75" customHeight="1">
      <c r="B1042" s="113"/>
      <c r="E1042" s="114"/>
      <c r="F1042" s="174" t="s">
        <v>719</v>
      </c>
      <c r="G1042" s="175"/>
      <c r="H1042" s="175"/>
      <c r="I1042" s="175"/>
      <c r="K1042" s="115">
        <v>33.475</v>
      </c>
      <c r="S1042" s="113"/>
      <c r="T1042" s="116"/>
      <c r="AA1042" s="117"/>
      <c r="AT1042" s="114" t="s">
        <v>130</v>
      </c>
      <c r="AU1042" s="114" t="s">
        <v>73</v>
      </c>
      <c r="AV1042" s="114" t="s">
        <v>73</v>
      </c>
      <c r="AW1042" s="114" t="s">
        <v>82</v>
      </c>
      <c r="AX1042" s="114" t="s">
        <v>65</v>
      </c>
      <c r="AY1042" s="114" t="s">
        <v>119</v>
      </c>
    </row>
    <row r="1043" spans="2:51" s="7" customFormat="1" ht="15.75" customHeight="1">
      <c r="B1043" s="118"/>
      <c r="E1043" s="119"/>
      <c r="F1043" s="187" t="s">
        <v>132</v>
      </c>
      <c r="G1043" s="188"/>
      <c r="H1043" s="188"/>
      <c r="I1043" s="188"/>
      <c r="K1043" s="120">
        <v>33.475</v>
      </c>
      <c r="S1043" s="118"/>
      <c r="T1043" s="121"/>
      <c r="AA1043" s="122"/>
      <c r="AT1043" s="119" t="s">
        <v>130</v>
      </c>
      <c r="AU1043" s="119" t="s">
        <v>73</v>
      </c>
      <c r="AV1043" s="119" t="s">
        <v>124</v>
      </c>
      <c r="AW1043" s="119" t="s">
        <v>82</v>
      </c>
      <c r="AX1043" s="119" t="s">
        <v>18</v>
      </c>
      <c r="AY1043" s="119" t="s">
        <v>119</v>
      </c>
    </row>
    <row r="1044" spans="2:65" s="7" customFormat="1" ht="27" customHeight="1">
      <c r="B1044" s="21"/>
      <c r="C1044" s="99">
        <v>220</v>
      </c>
      <c r="D1044" s="99" t="s">
        <v>120</v>
      </c>
      <c r="E1044" s="100" t="s">
        <v>218</v>
      </c>
      <c r="F1044" s="168" t="s">
        <v>219</v>
      </c>
      <c r="G1044" s="169"/>
      <c r="H1044" s="169"/>
      <c r="I1044" s="169"/>
      <c r="J1044" s="102" t="s">
        <v>123</v>
      </c>
      <c r="K1044" s="103">
        <v>1.133</v>
      </c>
      <c r="L1044" s="172"/>
      <c r="M1044" s="169"/>
      <c r="N1044" s="173">
        <f>ROUND($L$1044*$K$1044,2)</f>
        <v>0</v>
      </c>
      <c r="O1044" s="169"/>
      <c r="P1044" s="169"/>
      <c r="Q1044" s="169"/>
      <c r="R1044" s="101"/>
      <c r="S1044" s="21"/>
      <c r="T1044" s="104"/>
      <c r="U1044" s="105" t="s">
        <v>35</v>
      </c>
      <c r="X1044" s="106">
        <v>0</v>
      </c>
      <c r="Y1044" s="106">
        <f>$X$1044*$K$1044</f>
        <v>0</v>
      </c>
      <c r="Z1044" s="106">
        <v>0</v>
      </c>
      <c r="AA1044" s="107">
        <f>$Z$1044*$K$1044</f>
        <v>0</v>
      </c>
      <c r="AR1044" s="68" t="s">
        <v>124</v>
      </c>
      <c r="AT1044" s="68" t="s">
        <v>120</v>
      </c>
      <c r="AU1044" s="68" t="s">
        <v>73</v>
      </c>
      <c r="AY1044" s="7" t="s">
        <v>119</v>
      </c>
      <c r="BE1044" s="108">
        <f>IF($U$1044="základní",$N$1044,0)</f>
        <v>0</v>
      </c>
      <c r="BF1044" s="108">
        <f>IF($U$1044="snížená",$N$1044,0)</f>
        <v>0</v>
      </c>
      <c r="BG1044" s="108">
        <f>IF($U$1044="zákl. přenesená",$N$1044,0)</f>
        <v>0</v>
      </c>
      <c r="BH1044" s="108">
        <f>IF($U$1044="sníž. přenesená",$N$1044,0)</f>
        <v>0</v>
      </c>
      <c r="BI1044" s="108">
        <f>IF($U$1044="nulová",$N$1044,0)</f>
        <v>0</v>
      </c>
      <c r="BJ1044" s="68" t="s">
        <v>18</v>
      </c>
      <c r="BK1044" s="108">
        <f>ROUND($L$1044*$K$1044,2)</f>
        <v>0</v>
      </c>
      <c r="BL1044" s="68" t="s">
        <v>124</v>
      </c>
      <c r="BM1044" s="68" t="s">
        <v>720</v>
      </c>
    </row>
    <row r="1045" spans="2:47" s="7" customFormat="1" ht="16.5" customHeight="1">
      <c r="B1045" s="21"/>
      <c r="F1045" s="166" t="s">
        <v>219</v>
      </c>
      <c r="G1045" s="150"/>
      <c r="H1045" s="150"/>
      <c r="I1045" s="150"/>
      <c r="J1045" s="150"/>
      <c r="K1045" s="150"/>
      <c r="L1045" s="150"/>
      <c r="M1045" s="150"/>
      <c r="N1045" s="150"/>
      <c r="O1045" s="150"/>
      <c r="P1045" s="150"/>
      <c r="Q1045" s="150"/>
      <c r="R1045" s="150"/>
      <c r="S1045" s="21"/>
      <c r="T1045" s="45"/>
      <c r="AA1045" s="46"/>
      <c r="AT1045" s="7" t="s">
        <v>126</v>
      </c>
      <c r="AU1045" s="7" t="s">
        <v>73</v>
      </c>
    </row>
    <row r="1046" spans="2:27" s="7" customFormat="1" ht="16.5" customHeight="1">
      <c r="B1046" s="21"/>
      <c r="F1046" s="166" t="s">
        <v>774</v>
      </c>
      <c r="G1046" s="150"/>
      <c r="H1046" s="150"/>
      <c r="I1046" s="150"/>
      <c r="J1046" s="150"/>
      <c r="K1046" s="150"/>
      <c r="L1046" s="150"/>
      <c r="M1046" s="150"/>
      <c r="N1046" s="150"/>
      <c r="O1046" s="150"/>
      <c r="P1046" s="150"/>
      <c r="Q1046" s="150"/>
      <c r="R1046" s="150"/>
      <c r="S1046" s="21"/>
      <c r="T1046" s="45"/>
      <c r="AA1046" s="46"/>
    </row>
    <row r="1047" spans="2:51" s="7" customFormat="1" ht="15.75" customHeight="1">
      <c r="B1047" s="113"/>
      <c r="E1047" s="114"/>
      <c r="F1047" s="174" t="s">
        <v>721</v>
      </c>
      <c r="G1047" s="175"/>
      <c r="H1047" s="175"/>
      <c r="I1047" s="175"/>
      <c r="K1047" s="115">
        <v>1.133</v>
      </c>
      <c r="S1047" s="113"/>
      <c r="T1047" s="116"/>
      <c r="AA1047" s="117"/>
      <c r="AT1047" s="114" t="s">
        <v>130</v>
      </c>
      <c r="AU1047" s="114" t="s">
        <v>73</v>
      </c>
      <c r="AV1047" s="114" t="s">
        <v>73</v>
      </c>
      <c r="AW1047" s="114" t="s">
        <v>82</v>
      </c>
      <c r="AX1047" s="114" t="s">
        <v>65</v>
      </c>
      <c r="AY1047" s="114" t="s">
        <v>119</v>
      </c>
    </row>
    <row r="1048" spans="2:51" s="7" customFormat="1" ht="15.75" customHeight="1">
      <c r="B1048" s="118"/>
      <c r="E1048" s="119"/>
      <c r="F1048" s="187" t="s">
        <v>132</v>
      </c>
      <c r="G1048" s="188"/>
      <c r="H1048" s="188"/>
      <c r="I1048" s="188"/>
      <c r="K1048" s="120">
        <v>1.133</v>
      </c>
      <c r="S1048" s="118"/>
      <c r="T1048" s="121"/>
      <c r="AA1048" s="122"/>
      <c r="AT1048" s="119" t="s">
        <v>130</v>
      </c>
      <c r="AU1048" s="119" t="s">
        <v>73</v>
      </c>
      <c r="AV1048" s="119" t="s">
        <v>124</v>
      </c>
      <c r="AW1048" s="119" t="s">
        <v>82</v>
      </c>
      <c r="AX1048" s="119" t="s">
        <v>18</v>
      </c>
      <c r="AY1048" s="119" t="s">
        <v>119</v>
      </c>
    </row>
    <row r="1049" spans="2:63" s="90" customFormat="1" ht="30.75" customHeight="1">
      <c r="B1049" s="91"/>
      <c r="D1049" s="98" t="s">
        <v>86</v>
      </c>
      <c r="N1049" s="170">
        <f>$BK$1049</f>
        <v>0</v>
      </c>
      <c r="O1049" s="171"/>
      <c r="P1049" s="171"/>
      <c r="Q1049" s="171"/>
      <c r="S1049" s="91"/>
      <c r="T1049" s="94"/>
      <c r="W1049" s="95">
        <f>SUM($W$1050:$W$1070)</f>
        <v>0</v>
      </c>
      <c r="Y1049" s="95">
        <f>SUM($Y$1050:$Y$1070)</f>
        <v>0</v>
      </c>
      <c r="AA1049" s="96">
        <f>SUM($AA$1050:$AA$1070)</f>
        <v>0</v>
      </c>
      <c r="AR1049" s="93" t="s">
        <v>18</v>
      </c>
      <c r="AT1049" s="93" t="s">
        <v>64</v>
      </c>
      <c r="AU1049" s="93" t="s">
        <v>18</v>
      </c>
      <c r="AY1049" s="93" t="s">
        <v>119</v>
      </c>
      <c r="BK1049" s="97">
        <f>SUM($BK$1050:$BK$1070)</f>
        <v>0</v>
      </c>
    </row>
    <row r="1050" spans="2:65" s="7" customFormat="1" ht="15.75" customHeight="1">
      <c r="B1050" s="21"/>
      <c r="C1050" s="99">
        <v>221</v>
      </c>
      <c r="D1050" s="99" t="s">
        <v>120</v>
      </c>
      <c r="E1050" s="100" t="s">
        <v>222</v>
      </c>
      <c r="F1050" s="168" t="s">
        <v>223</v>
      </c>
      <c r="G1050" s="169"/>
      <c r="H1050" s="169"/>
      <c r="I1050" s="169"/>
      <c r="J1050" s="102" t="s">
        <v>123</v>
      </c>
      <c r="K1050" s="103">
        <v>54.9</v>
      </c>
      <c r="L1050" s="172"/>
      <c r="M1050" s="169"/>
      <c r="N1050" s="173">
        <f>ROUND($L$1050*$K$1050,2)</f>
        <v>0</v>
      </c>
      <c r="O1050" s="169"/>
      <c r="P1050" s="169"/>
      <c r="Q1050" s="169"/>
      <c r="R1050" s="101"/>
      <c r="S1050" s="21"/>
      <c r="T1050" s="104"/>
      <c r="U1050" s="105" t="s">
        <v>35</v>
      </c>
      <c r="X1050" s="106">
        <v>0</v>
      </c>
      <c r="Y1050" s="106">
        <f>$X$1050*$K$1050</f>
        <v>0</v>
      </c>
      <c r="Z1050" s="106">
        <v>0</v>
      </c>
      <c r="AA1050" s="107">
        <f>$Z$1050*$K$1050</f>
        <v>0</v>
      </c>
      <c r="AR1050" s="68" t="s">
        <v>124</v>
      </c>
      <c r="AT1050" s="68" t="s">
        <v>120</v>
      </c>
      <c r="AU1050" s="68" t="s">
        <v>73</v>
      </c>
      <c r="AY1050" s="7" t="s">
        <v>119</v>
      </c>
      <c r="BE1050" s="108">
        <f>IF($U$1050="základní",$N$1050,0)</f>
        <v>0</v>
      </c>
      <c r="BF1050" s="108">
        <f>IF($U$1050="snížená",$N$1050,0)</f>
        <v>0</v>
      </c>
      <c r="BG1050" s="108">
        <f>IF($U$1050="zákl. přenesená",$N$1050,0)</f>
        <v>0</v>
      </c>
      <c r="BH1050" s="108">
        <f>IF($U$1050="sníž. přenesená",$N$1050,0)</f>
        <v>0</v>
      </c>
      <c r="BI1050" s="108">
        <f>IF($U$1050="nulová",$N$1050,0)</f>
        <v>0</v>
      </c>
      <c r="BJ1050" s="68" t="s">
        <v>18</v>
      </c>
      <c r="BK1050" s="108">
        <f>ROUND($L$1050*$K$1050,2)</f>
        <v>0</v>
      </c>
      <c r="BL1050" s="68" t="s">
        <v>124</v>
      </c>
      <c r="BM1050" s="68" t="s">
        <v>722</v>
      </c>
    </row>
    <row r="1051" spans="2:47" s="7" customFormat="1" ht="16.5" customHeight="1">
      <c r="B1051" s="21"/>
      <c r="F1051" s="166" t="s">
        <v>223</v>
      </c>
      <c r="G1051" s="150"/>
      <c r="H1051" s="150"/>
      <c r="I1051" s="150"/>
      <c r="J1051" s="150"/>
      <c r="K1051" s="150"/>
      <c r="L1051" s="150"/>
      <c r="M1051" s="150"/>
      <c r="N1051" s="150"/>
      <c r="O1051" s="150"/>
      <c r="P1051" s="150"/>
      <c r="Q1051" s="150"/>
      <c r="R1051" s="150"/>
      <c r="S1051" s="21"/>
      <c r="T1051" s="45"/>
      <c r="AA1051" s="46"/>
      <c r="AT1051" s="7" t="s">
        <v>126</v>
      </c>
      <c r="AU1051" s="7" t="s">
        <v>73</v>
      </c>
    </row>
    <row r="1052" spans="2:51" s="7" customFormat="1" ht="15.75" customHeight="1">
      <c r="B1052" s="109"/>
      <c r="E1052" s="110"/>
      <c r="F1052" s="189" t="s">
        <v>129</v>
      </c>
      <c r="G1052" s="190"/>
      <c r="H1052" s="190"/>
      <c r="I1052" s="190"/>
      <c r="K1052" s="110"/>
      <c r="S1052" s="109"/>
      <c r="T1052" s="111"/>
      <c r="AA1052" s="112"/>
      <c r="AT1052" s="110" t="s">
        <v>130</v>
      </c>
      <c r="AU1052" s="110" t="s">
        <v>73</v>
      </c>
      <c r="AV1052" s="110" t="s">
        <v>18</v>
      </c>
      <c r="AW1052" s="110" t="s">
        <v>82</v>
      </c>
      <c r="AX1052" s="110" t="s">
        <v>65</v>
      </c>
      <c r="AY1052" s="110" t="s">
        <v>119</v>
      </c>
    </row>
    <row r="1053" spans="2:51" s="7" customFormat="1" ht="15.75" customHeight="1">
      <c r="B1053" s="113"/>
      <c r="E1053" s="114"/>
      <c r="F1053" s="174" t="s">
        <v>723</v>
      </c>
      <c r="G1053" s="175"/>
      <c r="H1053" s="175"/>
      <c r="I1053" s="175"/>
      <c r="K1053" s="115">
        <v>54.9</v>
      </c>
      <c r="S1053" s="113"/>
      <c r="T1053" s="116"/>
      <c r="AA1053" s="117"/>
      <c r="AT1053" s="114" t="s">
        <v>130</v>
      </c>
      <c r="AU1053" s="114" t="s">
        <v>73</v>
      </c>
      <c r="AV1053" s="114" t="s">
        <v>73</v>
      </c>
      <c r="AW1053" s="114" t="s">
        <v>82</v>
      </c>
      <c r="AX1053" s="114" t="s">
        <v>65</v>
      </c>
      <c r="AY1053" s="114" t="s">
        <v>119</v>
      </c>
    </row>
    <row r="1054" spans="2:51" s="7" customFormat="1" ht="15.75" customHeight="1">
      <c r="B1054" s="118"/>
      <c r="E1054" s="119"/>
      <c r="F1054" s="187" t="s">
        <v>132</v>
      </c>
      <c r="G1054" s="188"/>
      <c r="H1054" s="188"/>
      <c r="I1054" s="188"/>
      <c r="K1054" s="120">
        <v>54.9</v>
      </c>
      <c r="S1054" s="118"/>
      <c r="T1054" s="121"/>
      <c r="AA1054" s="122"/>
      <c r="AT1054" s="119" t="s">
        <v>130</v>
      </c>
      <c r="AU1054" s="119" t="s">
        <v>73</v>
      </c>
      <c r="AV1054" s="119" t="s">
        <v>124</v>
      </c>
      <c r="AW1054" s="119" t="s">
        <v>82</v>
      </c>
      <c r="AX1054" s="119" t="s">
        <v>18</v>
      </c>
      <c r="AY1054" s="119" t="s">
        <v>119</v>
      </c>
    </row>
    <row r="1055" spans="2:65" s="7" customFormat="1" ht="27" customHeight="1">
      <c r="B1055" s="21"/>
      <c r="C1055" s="99">
        <v>222</v>
      </c>
      <c r="D1055" s="99" t="s">
        <v>120</v>
      </c>
      <c r="E1055" s="100" t="s">
        <v>225</v>
      </c>
      <c r="F1055" s="168" t="s">
        <v>226</v>
      </c>
      <c r="G1055" s="169"/>
      <c r="H1055" s="169"/>
      <c r="I1055" s="169"/>
      <c r="J1055" s="102" t="s">
        <v>123</v>
      </c>
      <c r="K1055" s="103">
        <v>54.9</v>
      </c>
      <c r="L1055" s="172"/>
      <c r="M1055" s="169"/>
      <c r="N1055" s="173">
        <f>ROUND($L$1055*$K$1055,2)</f>
        <v>0</v>
      </c>
      <c r="O1055" s="169"/>
      <c r="P1055" s="169"/>
      <c r="Q1055" s="169"/>
      <c r="R1055" s="101"/>
      <c r="S1055" s="21"/>
      <c r="T1055" s="104"/>
      <c r="U1055" s="105" t="s">
        <v>35</v>
      </c>
      <c r="X1055" s="106">
        <v>0</v>
      </c>
      <c r="Y1055" s="106">
        <f>$X$1055*$K$1055</f>
        <v>0</v>
      </c>
      <c r="Z1055" s="106">
        <v>0</v>
      </c>
      <c r="AA1055" s="107">
        <f>$Z$1055*$K$1055</f>
        <v>0</v>
      </c>
      <c r="AR1055" s="68" t="s">
        <v>124</v>
      </c>
      <c r="AT1055" s="68" t="s">
        <v>120</v>
      </c>
      <c r="AU1055" s="68" t="s">
        <v>73</v>
      </c>
      <c r="AY1055" s="7" t="s">
        <v>119</v>
      </c>
      <c r="BE1055" s="108">
        <f>IF($U$1055="základní",$N$1055,0)</f>
        <v>0</v>
      </c>
      <c r="BF1055" s="108">
        <f>IF($U$1055="snížená",$N$1055,0)</f>
        <v>0</v>
      </c>
      <c r="BG1055" s="108">
        <f>IF($U$1055="zákl. přenesená",$N$1055,0)</f>
        <v>0</v>
      </c>
      <c r="BH1055" s="108">
        <f>IF($U$1055="sníž. přenesená",$N$1055,0)</f>
        <v>0</v>
      </c>
      <c r="BI1055" s="108">
        <f>IF($U$1055="nulová",$N$1055,0)</f>
        <v>0</v>
      </c>
      <c r="BJ1055" s="68" t="s">
        <v>18</v>
      </c>
      <c r="BK1055" s="108">
        <f>ROUND($L$1055*$K$1055,2)</f>
        <v>0</v>
      </c>
      <c r="BL1055" s="68" t="s">
        <v>124</v>
      </c>
      <c r="BM1055" s="68" t="s">
        <v>724</v>
      </c>
    </row>
    <row r="1056" spans="2:47" s="7" customFormat="1" ht="27" customHeight="1">
      <c r="B1056" s="21"/>
      <c r="F1056" s="166" t="s">
        <v>227</v>
      </c>
      <c r="G1056" s="150"/>
      <c r="H1056" s="150"/>
      <c r="I1056" s="150"/>
      <c r="J1056" s="150"/>
      <c r="K1056" s="150"/>
      <c r="L1056" s="150"/>
      <c r="M1056" s="150"/>
      <c r="N1056" s="150"/>
      <c r="O1056" s="150"/>
      <c r="P1056" s="150"/>
      <c r="Q1056" s="150"/>
      <c r="R1056" s="150"/>
      <c r="S1056" s="21"/>
      <c r="T1056" s="45"/>
      <c r="AA1056" s="46"/>
      <c r="AT1056" s="7" t="s">
        <v>126</v>
      </c>
      <c r="AU1056" s="7" t="s">
        <v>73</v>
      </c>
    </row>
    <row r="1057" spans="2:47" s="7" customFormat="1" ht="156.75" customHeight="1">
      <c r="B1057" s="21"/>
      <c r="F1057" s="167" t="s">
        <v>211</v>
      </c>
      <c r="G1057" s="150"/>
      <c r="H1057" s="150"/>
      <c r="I1057" s="150"/>
      <c r="J1057" s="150"/>
      <c r="K1057" s="150"/>
      <c r="L1057" s="150"/>
      <c r="M1057" s="150"/>
      <c r="N1057" s="150"/>
      <c r="O1057" s="150"/>
      <c r="P1057" s="150"/>
      <c r="Q1057" s="150"/>
      <c r="R1057" s="150"/>
      <c r="S1057" s="21"/>
      <c r="T1057" s="45"/>
      <c r="AA1057" s="46"/>
      <c r="AT1057" s="7" t="s">
        <v>128</v>
      </c>
      <c r="AU1057" s="7" t="s">
        <v>73</v>
      </c>
    </row>
    <row r="1058" spans="2:51" s="7" customFormat="1" ht="15.75" customHeight="1">
      <c r="B1058" s="109"/>
      <c r="E1058" s="110"/>
      <c r="F1058" s="189" t="s">
        <v>129</v>
      </c>
      <c r="G1058" s="190"/>
      <c r="H1058" s="190"/>
      <c r="I1058" s="190"/>
      <c r="K1058" s="110"/>
      <c r="S1058" s="109"/>
      <c r="T1058" s="111"/>
      <c r="AA1058" s="112"/>
      <c r="AT1058" s="110" t="s">
        <v>130</v>
      </c>
      <c r="AU1058" s="110" t="s">
        <v>73</v>
      </c>
      <c r="AV1058" s="110" t="s">
        <v>18</v>
      </c>
      <c r="AW1058" s="110" t="s">
        <v>82</v>
      </c>
      <c r="AX1058" s="110" t="s">
        <v>65</v>
      </c>
      <c r="AY1058" s="110" t="s">
        <v>119</v>
      </c>
    </row>
    <row r="1059" spans="2:51" s="7" customFormat="1" ht="15.75" customHeight="1">
      <c r="B1059" s="113"/>
      <c r="E1059" s="114"/>
      <c r="F1059" s="174" t="s">
        <v>725</v>
      </c>
      <c r="G1059" s="175"/>
      <c r="H1059" s="175"/>
      <c r="I1059" s="175"/>
      <c r="K1059" s="115">
        <v>54.9</v>
      </c>
      <c r="S1059" s="113"/>
      <c r="T1059" s="116"/>
      <c r="AA1059" s="117"/>
      <c r="AT1059" s="114" t="s">
        <v>130</v>
      </c>
      <c r="AU1059" s="114" t="s">
        <v>73</v>
      </c>
      <c r="AV1059" s="114" t="s">
        <v>73</v>
      </c>
      <c r="AW1059" s="114" t="s">
        <v>82</v>
      </c>
      <c r="AX1059" s="114" t="s">
        <v>65</v>
      </c>
      <c r="AY1059" s="114" t="s">
        <v>119</v>
      </c>
    </row>
    <row r="1060" spans="2:51" s="7" customFormat="1" ht="15.75" customHeight="1">
      <c r="B1060" s="118"/>
      <c r="E1060" s="119"/>
      <c r="F1060" s="187" t="s">
        <v>132</v>
      </c>
      <c r="G1060" s="188"/>
      <c r="H1060" s="188"/>
      <c r="I1060" s="188"/>
      <c r="K1060" s="120">
        <v>54.9</v>
      </c>
      <c r="S1060" s="118"/>
      <c r="T1060" s="121"/>
      <c r="AA1060" s="122"/>
      <c r="AT1060" s="119" t="s">
        <v>130</v>
      </c>
      <c r="AU1060" s="119" t="s">
        <v>73</v>
      </c>
      <c r="AV1060" s="119" t="s">
        <v>124</v>
      </c>
      <c r="AW1060" s="119" t="s">
        <v>82</v>
      </c>
      <c r="AX1060" s="119" t="s">
        <v>18</v>
      </c>
      <c r="AY1060" s="119" t="s">
        <v>119</v>
      </c>
    </row>
    <row r="1061" spans="2:65" s="7" customFormat="1" ht="27" customHeight="1">
      <c r="B1061" s="21"/>
      <c r="C1061" s="99">
        <v>223</v>
      </c>
      <c r="D1061" s="99" t="s">
        <v>120</v>
      </c>
      <c r="E1061" s="100" t="s">
        <v>230</v>
      </c>
      <c r="F1061" s="168" t="s">
        <v>231</v>
      </c>
      <c r="G1061" s="169"/>
      <c r="H1061" s="169"/>
      <c r="I1061" s="169"/>
      <c r="J1061" s="102" t="s">
        <v>123</v>
      </c>
      <c r="K1061" s="103">
        <v>51.809</v>
      </c>
      <c r="L1061" s="172"/>
      <c r="M1061" s="169"/>
      <c r="N1061" s="173">
        <f>ROUND($L$1061*$K$1061,2)</f>
        <v>0</v>
      </c>
      <c r="O1061" s="169"/>
      <c r="P1061" s="169"/>
      <c r="Q1061" s="169"/>
      <c r="R1061" s="101"/>
      <c r="S1061" s="21"/>
      <c r="T1061" s="104"/>
      <c r="U1061" s="105" t="s">
        <v>35</v>
      </c>
      <c r="X1061" s="106">
        <v>0</v>
      </c>
      <c r="Y1061" s="106">
        <f>$X$1061*$K$1061</f>
        <v>0</v>
      </c>
      <c r="Z1061" s="106">
        <v>0</v>
      </c>
      <c r="AA1061" s="107">
        <f>$Z$1061*$K$1061</f>
        <v>0</v>
      </c>
      <c r="AR1061" s="68" t="s">
        <v>124</v>
      </c>
      <c r="AT1061" s="68" t="s">
        <v>120</v>
      </c>
      <c r="AU1061" s="68" t="s">
        <v>73</v>
      </c>
      <c r="AY1061" s="7" t="s">
        <v>119</v>
      </c>
      <c r="BE1061" s="108">
        <f>IF($U$1061="základní",$N$1061,0)</f>
        <v>0</v>
      </c>
      <c r="BF1061" s="108">
        <f>IF($U$1061="snížená",$N$1061,0)</f>
        <v>0</v>
      </c>
      <c r="BG1061" s="108">
        <f>IF($U$1061="zákl. přenesená",$N$1061,0)</f>
        <v>0</v>
      </c>
      <c r="BH1061" s="108">
        <f>IF($U$1061="sníž. přenesená",$N$1061,0)</f>
        <v>0</v>
      </c>
      <c r="BI1061" s="108">
        <f>IF($U$1061="nulová",$N$1061,0)</f>
        <v>0</v>
      </c>
      <c r="BJ1061" s="68" t="s">
        <v>18</v>
      </c>
      <c r="BK1061" s="108">
        <f>ROUND($L$1061*$K$1061,2)</f>
        <v>0</v>
      </c>
      <c r="BL1061" s="68" t="s">
        <v>124</v>
      </c>
      <c r="BM1061" s="68" t="s">
        <v>726</v>
      </c>
    </row>
    <row r="1062" spans="2:47" s="7" customFormat="1" ht="16.5" customHeight="1">
      <c r="B1062" s="21"/>
      <c r="F1062" s="166" t="s">
        <v>231</v>
      </c>
      <c r="G1062" s="150"/>
      <c r="H1062" s="150"/>
      <c r="I1062" s="150"/>
      <c r="J1062" s="150"/>
      <c r="K1062" s="150"/>
      <c r="L1062" s="150"/>
      <c r="M1062" s="150"/>
      <c r="N1062" s="150"/>
      <c r="O1062" s="150"/>
      <c r="P1062" s="150"/>
      <c r="Q1062" s="150"/>
      <c r="R1062" s="150"/>
      <c r="S1062" s="21"/>
      <c r="T1062" s="45"/>
      <c r="AA1062" s="46"/>
      <c r="AT1062" s="7" t="s">
        <v>126</v>
      </c>
      <c r="AU1062" s="7" t="s">
        <v>73</v>
      </c>
    </row>
    <row r="1063" spans="2:27" s="7" customFormat="1" ht="16.5" customHeight="1">
      <c r="B1063" s="21"/>
      <c r="F1063" s="166" t="s">
        <v>774</v>
      </c>
      <c r="G1063" s="150"/>
      <c r="H1063" s="150"/>
      <c r="I1063" s="150"/>
      <c r="J1063" s="150"/>
      <c r="K1063" s="150"/>
      <c r="L1063" s="150"/>
      <c r="M1063" s="150"/>
      <c r="N1063" s="150"/>
      <c r="O1063" s="150"/>
      <c r="P1063" s="150"/>
      <c r="Q1063" s="150"/>
      <c r="R1063" s="150"/>
      <c r="S1063" s="21"/>
      <c r="T1063" s="45"/>
      <c r="AA1063" s="46"/>
    </row>
    <row r="1064" spans="2:51" s="7" customFormat="1" ht="15.75" customHeight="1">
      <c r="B1064" s="113"/>
      <c r="E1064" s="114"/>
      <c r="F1064" s="174" t="s">
        <v>727</v>
      </c>
      <c r="G1064" s="175"/>
      <c r="H1064" s="175"/>
      <c r="I1064" s="175"/>
      <c r="K1064" s="115">
        <v>51.809</v>
      </c>
      <c r="S1064" s="113"/>
      <c r="T1064" s="116"/>
      <c r="AA1064" s="117"/>
      <c r="AT1064" s="114" t="s">
        <v>130</v>
      </c>
      <c r="AU1064" s="114" t="s">
        <v>73</v>
      </c>
      <c r="AV1064" s="114" t="s">
        <v>73</v>
      </c>
      <c r="AW1064" s="114" t="s">
        <v>82</v>
      </c>
      <c r="AX1064" s="114" t="s">
        <v>65</v>
      </c>
      <c r="AY1064" s="114" t="s">
        <v>119</v>
      </c>
    </row>
    <row r="1065" spans="2:51" s="7" customFormat="1" ht="15.75" customHeight="1">
      <c r="B1065" s="118"/>
      <c r="E1065" s="119"/>
      <c r="F1065" s="187" t="s">
        <v>132</v>
      </c>
      <c r="G1065" s="188"/>
      <c r="H1065" s="188"/>
      <c r="I1065" s="188"/>
      <c r="K1065" s="120">
        <v>51.809</v>
      </c>
      <c r="S1065" s="118"/>
      <c r="T1065" s="121"/>
      <c r="AA1065" s="122"/>
      <c r="AT1065" s="119" t="s">
        <v>130</v>
      </c>
      <c r="AU1065" s="119" t="s">
        <v>73</v>
      </c>
      <c r="AV1065" s="119" t="s">
        <v>124</v>
      </c>
      <c r="AW1065" s="119" t="s">
        <v>82</v>
      </c>
      <c r="AX1065" s="119" t="s">
        <v>18</v>
      </c>
      <c r="AY1065" s="119" t="s">
        <v>119</v>
      </c>
    </row>
    <row r="1066" spans="2:65" s="7" customFormat="1" ht="27" customHeight="1">
      <c r="B1066" s="21"/>
      <c r="C1066" s="99">
        <v>224</v>
      </c>
      <c r="D1066" s="99" t="s">
        <v>120</v>
      </c>
      <c r="E1066" s="100" t="s">
        <v>234</v>
      </c>
      <c r="F1066" s="168" t="s">
        <v>235</v>
      </c>
      <c r="G1066" s="169"/>
      <c r="H1066" s="169"/>
      <c r="I1066" s="169"/>
      <c r="J1066" s="102" t="s">
        <v>123</v>
      </c>
      <c r="K1066" s="103">
        <v>4.738</v>
      </c>
      <c r="L1066" s="172"/>
      <c r="M1066" s="169"/>
      <c r="N1066" s="173">
        <f>ROUND($L$1066*$K$1066,2)</f>
        <v>0</v>
      </c>
      <c r="O1066" s="169"/>
      <c r="P1066" s="169"/>
      <c r="Q1066" s="169"/>
      <c r="R1066" s="101"/>
      <c r="S1066" s="21"/>
      <c r="T1066" s="104"/>
      <c r="U1066" s="105" t="s">
        <v>35</v>
      </c>
      <c r="X1066" s="106">
        <v>0</v>
      </c>
      <c r="Y1066" s="106">
        <f>$X$1066*$K$1066</f>
        <v>0</v>
      </c>
      <c r="Z1066" s="106">
        <v>0</v>
      </c>
      <c r="AA1066" s="107">
        <f>$Z$1066*$K$1066</f>
        <v>0</v>
      </c>
      <c r="AR1066" s="68" t="s">
        <v>124</v>
      </c>
      <c r="AT1066" s="68" t="s">
        <v>120</v>
      </c>
      <c r="AU1066" s="68" t="s">
        <v>73</v>
      </c>
      <c r="AY1066" s="7" t="s">
        <v>119</v>
      </c>
      <c r="BE1066" s="108">
        <f>IF($U$1066="základní",$N$1066,0)</f>
        <v>0</v>
      </c>
      <c r="BF1066" s="108">
        <f>IF($U$1066="snížená",$N$1066,0)</f>
        <v>0</v>
      </c>
      <c r="BG1066" s="108">
        <f>IF($U$1066="zákl. přenesená",$N$1066,0)</f>
        <v>0</v>
      </c>
      <c r="BH1066" s="108">
        <f>IF($U$1066="sníž. přenesená",$N$1066,0)</f>
        <v>0</v>
      </c>
      <c r="BI1066" s="108">
        <f>IF($U$1066="nulová",$N$1066,0)</f>
        <v>0</v>
      </c>
      <c r="BJ1066" s="68" t="s">
        <v>18</v>
      </c>
      <c r="BK1066" s="108">
        <f>ROUND($L$1066*$K$1066,2)</f>
        <v>0</v>
      </c>
      <c r="BL1066" s="68" t="s">
        <v>124</v>
      </c>
      <c r="BM1066" s="68" t="s">
        <v>728</v>
      </c>
    </row>
    <row r="1067" spans="2:47" s="7" customFormat="1" ht="16.5" customHeight="1">
      <c r="B1067" s="21"/>
      <c r="F1067" s="166" t="s">
        <v>235</v>
      </c>
      <c r="G1067" s="150"/>
      <c r="H1067" s="150"/>
      <c r="I1067" s="150"/>
      <c r="J1067" s="150"/>
      <c r="K1067" s="150"/>
      <c r="L1067" s="150"/>
      <c r="M1067" s="150"/>
      <c r="N1067" s="150"/>
      <c r="O1067" s="150"/>
      <c r="P1067" s="150"/>
      <c r="Q1067" s="150"/>
      <c r="R1067" s="150"/>
      <c r="S1067" s="21"/>
      <c r="T1067" s="45"/>
      <c r="AA1067" s="46"/>
      <c r="AT1067" s="7" t="s">
        <v>126</v>
      </c>
      <c r="AU1067" s="7" t="s">
        <v>73</v>
      </c>
    </row>
    <row r="1068" spans="2:27" s="7" customFormat="1" ht="16.5" customHeight="1">
      <c r="B1068" s="21"/>
      <c r="F1068" s="166" t="s">
        <v>774</v>
      </c>
      <c r="G1068" s="150"/>
      <c r="H1068" s="150"/>
      <c r="I1068" s="150"/>
      <c r="J1068" s="150"/>
      <c r="K1068" s="150"/>
      <c r="L1068" s="150"/>
      <c r="M1068" s="150"/>
      <c r="N1068" s="150"/>
      <c r="O1068" s="150"/>
      <c r="P1068" s="150"/>
      <c r="Q1068" s="150"/>
      <c r="R1068" s="150"/>
      <c r="S1068" s="21"/>
      <c r="T1068" s="45"/>
      <c r="AA1068" s="46"/>
    </row>
    <row r="1069" spans="2:51" s="7" customFormat="1" ht="15.75" customHeight="1">
      <c r="B1069" s="113"/>
      <c r="E1069" s="114"/>
      <c r="F1069" s="174" t="s">
        <v>729</v>
      </c>
      <c r="G1069" s="175"/>
      <c r="H1069" s="175"/>
      <c r="I1069" s="175"/>
      <c r="K1069" s="115">
        <v>4.738</v>
      </c>
      <c r="S1069" s="113"/>
      <c r="T1069" s="116"/>
      <c r="AA1069" s="117"/>
      <c r="AT1069" s="114" t="s">
        <v>130</v>
      </c>
      <c r="AU1069" s="114" t="s">
        <v>73</v>
      </c>
      <c r="AV1069" s="114" t="s">
        <v>73</v>
      </c>
      <c r="AW1069" s="114" t="s">
        <v>82</v>
      </c>
      <c r="AX1069" s="114" t="s">
        <v>65</v>
      </c>
      <c r="AY1069" s="114" t="s">
        <v>119</v>
      </c>
    </row>
    <row r="1070" spans="2:51" s="7" customFormat="1" ht="15.75" customHeight="1">
      <c r="B1070" s="118"/>
      <c r="E1070" s="119"/>
      <c r="F1070" s="187" t="s">
        <v>132</v>
      </c>
      <c r="G1070" s="188"/>
      <c r="H1070" s="188"/>
      <c r="I1070" s="188"/>
      <c r="K1070" s="120">
        <v>4.738</v>
      </c>
      <c r="S1070" s="118"/>
      <c r="T1070" s="121"/>
      <c r="AA1070" s="122"/>
      <c r="AT1070" s="119" t="s">
        <v>130</v>
      </c>
      <c r="AU1070" s="119" t="s">
        <v>73</v>
      </c>
      <c r="AV1070" s="119" t="s">
        <v>124</v>
      </c>
      <c r="AW1070" s="119" t="s">
        <v>82</v>
      </c>
      <c r="AX1070" s="119" t="s">
        <v>18</v>
      </c>
      <c r="AY1070" s="119" t="s">
        <v>119</v>
      </c>
    </row>
    <row r="1071" spans="2:63" s="90" customFormat="1" ht="30.75" customHeight="1">
      <c r="B1071" s="91"/>
      <c r="D1071" s="98" t="s">
        <v>88</v>
      </c>
      <c r="N1071" s="170">
        <f>$BK$1071</f>
        <v>0</v>
      </c>
      <c r="O1071" s="171"/>
      <c r="P1071" s="171"/>
      <c r="Q1071" s="171"/>
      <c r="S1071" s="91"/>
      <c r="T1071" s="94"/>
      <c r="W1071" s="95">
        <f>SUM($W$1072:$W$1088)</f>
        <v>0</v>
      </c>
      <c r="Y1071" s="95">
        <f>SUM($Y$1072:$Y$1088)</f>
        <v>0</v>
      </c>
      <c r="AA1071" s="96">
        <f>SUM($AA$1072:$AA$1088)</f>
        <v>0</v>
      </c>
      <c r="AR1071" s="93" t="s">
        <v>18</v>
      </c>
      <c r="AT1071" s="93" t="s">
        <v>64</v>
      </c>
      <c r="AU1071" s="93" t="s">
        <v>18</v>
      </c>
      <c r="AY1071" s="93" t="s">
        <v>119</v>
      </c>
      <c r="BK1071" s="97">
        <f>SUM($BK$1072:$BK$1088)</f>
        <v>0</v>
      </c>
    </row>
    <row r="1072" spans="2:65" s="7" customFormat="1" ht="15.75" customHeight="1">
      <c r="B1072" s="21"/>
      <c r="C1072" s="99">
        <v>225</v>
      </c>
      <c r="D1072" s="99" t="s">
        <v>120</v>
      </c>
      <c r="E1072" s="100" t="s">
        <v>238</v>
      </c>
      <c r="F1072" s="168" t="s">
        <v>239</v>
      </c>
      <c r="G1072" s="169"/>
      <c r="H1072" s="169"/>
      <c r="I1072" s="169"/>
      <c r="J1072" s="102" t="s">
        <v>123</v>
      </c>
      <c r="K1072" s="103">
        <v>19</v>
      </c>
      <c r="L1072" s="172"/>
      <c r="M1072" s="169"/>
      <c r="N1072" s="173">
        <f>ROUND($L$1072*$K$1072,2)</f>
        <v>0</v>
      </c>
      <c r="O1072" s="169"/>
      <c r="P1072" s="169"/>
      <c r="Q1072" s="169"/>
      <c r="R1072" s="101"/>
      <c r="S1072" s="21"/>
      <c r="T1072" s="104"/>
      <c r="U1072" s="105" t="s">
        <v>35</v>
      </c>
      <c r="X1072" s="106">
        <v>0</v>
      </c>
      <c r="Y1072" s="106">
        <f>$X$1072*$K$1072</f>
        <v>0</v>
      </c>
      <c r="Z1072" s="106">
        <v>0</v>
      </c>
      <c r="AA1072" s="107">
        <f>$Z$1072*$K$1072</f>
        <v>0</v>
      </c>
      <c r="AR1072" s="68" t="s">
        <v>124</v>
      </c>
      <c r="AT1072" s="68" t="s">
        <v>120</v>
      </c>
      <c r="AU1072" s="68" t="s">
        <v>73</v>
      </c>
      <c r="AY1072" s="7" t="s">
        <v>119</v>
      </c>
      <c r="BE1072" s="108">
        <f>IF($U$1072="základní",$N$1072,0)</f>
        <v>0</v>
      </c>
      <c r="BF1072" s="108">
        <f>IF($U$1072="snížená",$N$1072,0)</f>
        <v>0</v>
      </c>
      <c r="BG1072" s="108">
        <f>IF($U$1072="zákl. přenesená",$N$1072,0)</f>
        <v>0</v>
      </c>
      <c r="BH1072" s="108">
        <f>IF($U$1072="sníž. přenesená",$N$1072,0)</f>
        <v>0</v>
      </c>
      <c r="BI1072" s="108">
        <f>IF($U$1072="nulová",$N$1072,0)</f>
        <v>0</v>
      </c>
      <c r="BJ1072" s="68" t="s">
        <v>18</v>
      </c>
      <c r="BK1072" s="108">
        <f>ROUND($L$1072*$K$1072,2)</f>
        <v>0</v>
      </c>
      <c r="BL1072" s="68" t="s">
        <v>124</v>
      </c>
      <c r="BM1072" s="68" t="s">
        <v>730</v>
      </c>
    </row>
    <row r="1073" spans="2:47" s="7" customFormat="1" ht="16.5" customHeight="1">
      <c r="B1073" s="21"/>
      <c r="F1073" s="166" t="s">
        <v>239</v>
      </c>
      <c r="G1073" s="150"/>
      <c r="H1073" s="150"/>
      <c r="I1073" s="150"/>
      <c r="J1073" s="150"/>
      <c r="K1073" s="150"/>
      <c r="L1073" s="150"/>
      <c r="M1073" s="150"/>
      <c r="N1073" s="150"/>
      <c r="O1073" s="150"/>
      <c r="P1073" s="150"/>
      <c r="Q1073" s="150"/>
      <c r="R1073" s="150"/>
      <c r="S1073" s="21"/>
      <c r="T1073" s="45"/>
      <c r="AA1073" s="46"/>
      <c r="AT1073" s="7" t="s">
        <v>126</v>
      </c>
      <c r="AU1073" s="7" t="s">
        <v>73</v>
      </c>
    </row>
    <row r="1074" spans="2:51" s="7" customFormat="1" ht="15.75" customHeight="1">
      <c r="B1074" s="109"/>
      <c r="E1074" s="110"/>
      <c r="F1074" s="189" t="s">
        <v>129</v>
      </c>
      <c r="G1074" s="190"/>
      <c r="H1074" s="190"/>
      <c r="I1074" s="190"/>
      <c r="K1074" s="110"/>
      <c r="S1074" s="109"/>
      <c r="T1074" s="111"/>
      <c r="AA1074" s="112"/>
      <c r="AT1074" s="110" t="s">
        <v>130</v>
      </c>
      <c r="AU1074" s="110" t="s">
        <v>73</v>
      </c>
      <c r="AV1074" s="110" t="s">
        <v>18</v>
      </c>
      <c r="AW1074" s="110" t="s">
        <v>82</v>
      </c>
      <c r="AX1074" s="110" t="s">
        <v>65</v>
      </c>
      <c r="AY1074" s="110" t="s">
        <v>119</v>
      </c>
    </row>
    <row r="1075" spans="2:51" s="7" customFormat="1" ht="15.75" customHeight="1">
      <c r="B1075" s="113"/>
      <c r="E1075" s="114"/>
      <c r="F1075" s="174" t="s">
        <v>217</v>
      </c>
      <c r="G1075" s="175"/>
      <c r="H1075" s="175"/>
      <c r="I1075" s="175"/>
      <c r="K1075" s="115">
        <v>19</v>
      </c>
      <c r="S1075" s="113"/>
      <c r="T1075" s="116"/>
      <c r="AA1075" s="117"/>
      <c r="AT1075" s="114" t="s">
        <v>130</v>
      </c>
      <c r="AU1075" s="114" t="s">
        <v>73</v>
      </c>
      <c r="AV1075" s="114" t="s">
        <v>73</v>
      </c>
      <c r="AW1075" s="114" t="s">
        <v>82</v>
      </c>
      <c r="AX1075" s="114" t="s">
        <v>65</v>
      </c>
      <c r="AY1075" s="114" t="s">
        <v>119</v>
      </c>
    </row>
    <row r="1076" spans="2:51" s="7" customFormat="1" ht="15.75" customHeight="1">
      <c r="B1076" s="118"/>
      <c r="E1076" s="119"/>
      <c r="F1076" s="187" t="s">
        <v>132</v>
      </c>
      <c r="G1076" s="188"/>
      <c r="H1076" s="188"/>
      <c r="I1076" s="188"/>
      <c r="K1076" s="120">
        <v>19</v>
      </c>
      <c r="S1076" s="118"/>
      <c r="T1076" s="121"/>
      <c r="AA1076" s="122"/>
      <c r="AT1076" s="119" t="s">
        <v>130</v>
      </c>
      <c r="AU1076" s="119" t="s">
        <v>73</v>
      </c>
      <c r="AV1076" s="119" t="s">
        <v>124</v>
      </c>
      <c r="AW1076" s="119" t="s">
        <v>82</v>
      </c>
      <c r="AX1076" s="119" t="s">
        <v>18</v>
      </c>
      <c r="AY1076" s="119" t="s">
        <v>119</v>
      </c>
    </row>
    <row r="1077" spans="2:65" s="7" customFormat="1" ht="27" customHeight="1">
      <c r="B1077" s="21"/>
      <c r="C1077" s="99">
        <v>226</v>
      </c>
      <c r="D1077" s="99" t="s">
        <v>120</v>
      </c>
      <c r="E1077" s="100" t="s">
        <v>257</v>
      </c>
      <c r="F1077" s="168" t="s">
        <v>258</v>
      </c>
      <c r="G1077" s="169"/>
      <c r="H1077" s="169"/>
      <c r="I1077" s="169"/>
      <c r="J1077" s="102" t="s">
        <v>123</v>
      </c>
      <c r="K1077" s="103">
        <v>19</v>
      </c>
      <c r="L1077" s="172"/>
      <c r="M1077" s="169"/>
      <c r="N1077" s="173">
        <f>ROUND($L$1077*$K$1077,2)</f>
        <v>0</v>
      </c>
      <c r="O1077" s="169"/>
      <c r="P1077" s="169"/>
      <c r="Q1077" s="169"/>
      <c r="R1077" s="101"/>
      <c r="S1077" s="21"/>
      <c r="T1077" s="104"/>
      <c r="U1077" s="105" t="s">
        <v>35</v>
      </c>
      <c r="X1077" s="106">
        <v>0</v>
      </c>
      <c r="Y1077" s="106">
        <f>$X$1077*$K$1077</f>
        <v>0</v>
      </c>
      <c r="Z1077" s="106">
        <v>0</v>
      </c>
      <c r="AA1077" s="107">
        <f>$Z$1077*$K$1077</f>
        <v>0</v>
      </c>
      <c r="AR1077" s="68" t="s">
        <v>124</v>
      </c>
      <c r="AT1077" s="68" t="s">
        <v>120</v>
      </c>
      <c r="AU1077" s="68" t="s">
        <v>73</v>
      </c>
      <c r="AY1077" s="7" t="s">
        <v>119</v>
      </c>
      <c r="BE1077" s="108">
        <f>IF($U$1077="základní",$N$1077,0)</f>
        <v>0</v>
      </c>
      <c r="BF1077" s="108">
        <f>IF($U$1077="snížená",$N$1077,0)</f>
        <v>0</v>
      </c>
      <c r="BG1077" s="108">
        <f>IF($U$1077="zákl. přenesená",$N$1077,0)</f>
        <v>0</v>
      </c>
      <c r="BH1077" s="108">
        <f>IF($U$1077="sníž. přenesená",$N$1077,0)</f>
        <v>0</v>
      </c>
      <c r="BI1077" s="108">
        <f>IF($U$1077="nulová",$N$1077,0)</f>
        <v>0</v>
      </c>
      <c r="BJ1077" s="68" t="s">
        <v>18</v>
      </c>
      <c r="BK1077" s="108">
        <f>ROUND($L$1077*$K$1077,2)</f>
        <v>0</v>
      </c>
      <c r="BL1077" s="68" t="s">
        <v>124</v>
      </c>
      <c r="BM1077" s="68" t="s">
        <v>731</v>
      </c>
    </row>
    <row r="1078" spans="2:47" s="7" customFormat="1" ht="16.5" customHeight="1">
      <c r="B1078" s="21"/>
      <c r="F1078" s="166" t="s">
        <v>259</v>
      </c>
      <c r="G1078" s="150"/>
      <c r="H1078" s="150"/>
      <c r="I1078" s="150"/>
      <c r="J1078" s="150"/>
      <c r="K1078" s="150"/>
      <c r="L1078" s="150"/>
      <c r="M1078" s="150"/>
      <c r="N1078" s="150"/>
      <c r="O1078" s="150"/>
      <c r="P1078" s="150"/>
      <c r="Q1078" s="150"/>
      <c r="R1078" s="150"/>
      <c r="S1078" s="21"/>
      <c r="T1078" s="45"/>
      <c r="AA1078" s="46"/>
      <c r="AT1078" s="7" t="s">
        <v>126</v>
      </c>
      <c r="AU1078" s="7" t="s">
        <v>73</v>
      </c>
    </row>
    <row r="1079" spans="2:47" s="7" customFormat="1" ht="85.5" customHeight="1">
      <c r="B1079" s="21"/>
      <c r="F1079" s="167" t="s">
        <v>260</v>
      </c>
      <c r="G1079" s="150"/>
      <c r="H1079" s="150"/>
      <c r="I1079" s="150"/>
      <c r="J1079" s="150"/>
      <c r="K1079" s="150"/>
      <c r="L1079" s="150"/>
      <c r="M1079" s="150"/>
      <c r="N1079" s="150"/>
      <c r="O1079" s="150"/>
      <c r="P1079" s="150"/>
      <c r="Q1079" s="150"/>
      <c r="R1079" s="150"/>
      <c r="S1079" s="21"/>
      <c r="T1079" s="45"/>
      <c r="AA1079" s="46"/>
      <c r="AT1079" s="7" t="s">
        <v>128</v>
      </c>
      <c r="AU1079" s="7" t="s">
        <v>73</v>
      </c>
    </row>
    <row r="1080" spans="2:65" s="7" customFormat="1" ht="27" customHeight="1">
      <c r="B1080" s="21"/>
      <c r="C1080" s="99">
        <v>227</v>
      </c>
      <c r="D1080" s="99" t="s">
        <v>120</v>
      </c>
      <c r="E1080" s="100" t="s">
        <v>262</v>
      </c>
      <c r="F1080" s="168" t="s">
        <v>263</v>
      </c>
      <c r="G1080" s="169"/>
      <c r="H1080" s="169"/>
      <c r="I1080" s="169"/>
      <c r="J1080" s="102" t="s">
        <v>123</v>
      </c>
      <c r="K1080" s="103">
        <v>19</v>
      </c>
      <c r="L1080" s="172"/>
      <c r="M1080" s="169"/>
      <c r="N1080" s="173">
        <f>ROUND($L$1080*$K$1080,2)</f>
        <v>0</v>
      </c>
      <c r="O1080" s="169"/>
      <c r="P1080" s="169"/>
      <c r="Q1080" s="169"/>
      <c r="R1080" s="101"/>
      <c r="S1080" s="21"/>
      <c r="T1080" s="104"/>
      <c r="U1080" s="105" t="s">
        <v>35</v>
      </c>
      <c r="X1080" s="106">
        <v>0</v>
      </c>
      <c r="Y1080" s="106">
        <f>$X$1080*$K$1080</f>
        <v>0</v>
      </c>
      <c r="Z1080" s="106">
        <v>0</v>
      </c>
      <c r="AA1080" s="107">
        <f>$Z$1080*$K$1080</f>
        <v>0</v>
      </c>
      <c r="AR1080" s="68" t="s">
        <v>124</v>
      </c>
      <c r="AT1080" s="68" t="s">
        <v>120</v>
      </c>
      <c r="AU1080" s="68" t="s">
        <v>73</v>
      </c>
      <c r="AY1080" s="7" t="s">
        <v>119</v>
      </c>
      <c r="BE1080" s="108">
        <f>IF($U$1080="základní",$N$1080,0)</f>
        <v>0</v>
      </c>
      <c r="BF1080" s="108">
        <f>IF($U$1080="snížená",$N$1080,0)</f>
        <v>0</v>
      </c>
      <c r="BG1080" s="108">
        <f>IF($U$1080="zákl. přenesená",$N$1080,0)</f>
        <v>0</v>
      </c>
      <c r="BH1080" s="108">
        <f>IF($U$1080="sníž. přenesená",$N$1080,0)</f>
        <v>0</v>
      </c>
      <c r="BI1080" s="108">
        <f>IF($U$1080="nulová",$N$1080,0)</f>
        <v>0</v>
      </c>
      <c r="BJ1080" s="68" t="s">
        <v>18</v>
      </c>
      <c r="BK1080" s="108">
        <f>ROUND($L$1080*$K$1080,2)</f>
        <v>0</v>
      </c>
      <c r="BL1080" s="68" t="s">
        <v>124</v>
      </c>
      <c r="BM1080" s="68" t="s">
        <v>732</v>
      </c>
    </row>
    <row r="1081" spans="2:47" s="7" customFormat="1" ht="16.5" customHeight="1">
      <c r="B1081" s="21"/>
      <c r="F1081" s="166" t="s">
        <v>264</v>
      </c>
      <c r="G1081" s="150"/>
      <c r="H1081" s="150"/>
      <c r="I1081" s="150"/>
      <c r="J1081" s="150"/>
      <c r="K1081" s="150"/>
      <c r="L1081" s="150"/>
      <c r="M1081" s="150"/>
      <c r="N1081" s="150"/>
      <c r="O1081" s="150"/>
      <c r="P1081" s="150"/>
      <c r="Q1081" s="150"/>
      <c r="R1081" s="150"/>
      <c r="S1081" s="21"/>
      <c r="T1081" s="45"/>
      <c r="AA1081" s="46"/>
      <c r="AT1081" s="7" t="s">
        <v>126</v>
      </c>
      <c r="AU1081" s="7" t="s">
        <v>73</v>
      </c>
    </row>
    <row r="1082" spans="2:65" s="7" customFormat="1" ht="27" customHeight="1">
      <c r="B1082" s="21"/>
      <c r="C1082" s="99">
        <v>228</v>
      </c>
      <c r="D1082" s="99" t="s">
        <v>120</v>
      </c>
      <c r="E1082" s="100" t="s">
        <v>266</v>
      </c>
      <c r="F1082" s="168" t="s">
        <v>267</v>
      </c>
      <c r="G1082" s="169"/>
      <c r="H1082" s="169"/>
      <c r="I1082" s="169"/>
      <c r="J1082" s="102" t="s">
        <v>123</v>
      </c>
      <c r="K1082" s="103">
        <v>19</v>
      </c>
      <c r="L1082" s="172"/>
      <c r="M1082" s="169"/>
      <c r="N1082" s="173">
        <f>ROUND($L$1082*$K$1082,2)</f>
        <v>0</v>
      </c>
      <c r="O1082" s="169"/>
      <c r="P1082" s="169"/>
      <c r="Q1082" s="169"/>
      <c r="R1082" s="101"/>
      <c r="S1082" s="21"/>
      <c r="T1082" s="104"/>
      <c r="U1082" s="105" t="s">
        <v>35</v>
      </c>
      <c r="X1082" s="106">
        <v>0</v>
      </c>
      <c r="Y1082" s="106">
        <f>$X$1082*$K$1082</f>
        <v>0</v>
      </c>
      <c r="Z1082" s="106">
        <v>0</v>
      </c>
      <c r="AA1082" s="107">
        <f>$Z$1082*$K$1082</f>
        <v>0</v>
      </c>
      <c r="AR1082" s="68" t="s">
        <v>124</v>
      </c>
      <c r="AT1082" s="68" t="s">
        <v>120</v>
      </c>
      <c r="AU1082" s="68" t="s">
        <v>73</v>
      </c>
      <c r="AY1082" s="7" t="s">
        <v>119</v>
      </c>
      <c r="BE1082" s="108">
        <f>IF($U$1082="základní",$N$1082,0)</f>
        <v>0</v>
      </c>
      <c r="BF1082" s="108">
        <f>IF($U$1082="snížená",$N$1082,0)</f>
        <v>0</v>
      </c>
      <c r="BG1082" s="108">
        <f>IF($U$1082="zákl. přenesená",$N$1082,0)</f>
        <v>0</v>
      </c>
      <c r="BH1082" s="108">
        <f>IF($U$1082="sníž. přenesená",$N$1082,0)</f>
        <v>0</v>
      </c>
      <c r="BI1082" s="108">
        <f>IF($U$1082="nulová",$N$1082,0)</f>
        <v>0</v>
      </c>
      <c r="BJ1082" s="68" t="s">
        <v>18</v>
      </c>
      <c r="BK1082" s="108">
        <f>ROUND($L$1082*$K$1082,2)</f>
        <v>0</v>
      </c>
      <c r="BL1082" s="68" t="s">
        <v>124</v>
      </c>
      <c r="BM1082" s="68" t="s">
        <v>733</v>
      </c>
    </row>
    <row r="1083" spans="2:47" s="7" customFormat="1" ht="16.5" customHeight="1">
      <c r="B1083" s="21"/>
      <c r="F1083" s="166" t="s">
        <v>267</v>
      </c>
      <c r="G1083" s="150"/>
      <c r="H1083" s="150"/>
      <c r="I1083" s="150"/>
      <c r="J1083" s="150"/>
      <c r="K1083" s="150"/>
      <c r="L1083" s="150"/>
      <c r="M1083" s="150"/>
      <c r="N1083" s="150"/>
      <c r="O1083" s="150"/>
      <c r="P1083" s="150"/>
      <c r="Q1083" s="150"/>
      <c r="R1083" s="150"/>
      <c r="S1083" s="21"/>
      <c r="T1083" s="45"/>
      <c r="AA1083" s="46"/>
      <c r="AT1083" s="7" t="s">
        <v>126</v>
      </c>
      <c r="AU1083" s="7" t="s">
        <v>73</v>
      </c>
    </row>
    <row r="1084" spans="2:65" s="7" customFormat="1" ht="27" customHeight="1">
      <c r="B1084" s="21"/>
      <c r="C1084" s="99">
        <v>229</v>
      </c>
      <c r="D1084" s="99" t="s">
        <v>120</v>
      </c>
      <c r="E1084" s="100" t="s">
        <v>269</v>
      </c>
      <c r="F1084" s="168" t="s">
        <v>270</v>
      </c>
      <c r="G1084" s="169"/>
      <c r="H1084" s="169"/>
      <c r="I1084" s="169"/>
      <c r="J1084" s="102" t="s">
        <v>123</v>
      </c>
      <c r="K1084" s="103">
        <v>19</v>
      </c>
      <c r="L1084" s="172"/>
      <c r="M1084" s="169"/>
      <c r="N1084" s="173">
        <f>ROUND($L$1084*$K$1084,2)</f>
        <v>0</v>
      </c>
      <c r="O1084" s="169"/>
      <c r="P1084" s="169"/>
      <c r="Q1084" s="169"/>
      <c r="R1084" s="101"/>
      <c r="S1084" s="21"/>
      <c r="T1084" s="104"/>
      <c r="U1084" s="105" t="s">
        <v>35</v>
      </c>
      <c r="X1084" s="106">
        <v>0</v>
      </c>
      <c r="Y1084" s="106">
        <f>$X$1084*$K$1084</f>
        <v>0</v>
      </c>
      <c r="Z1084" s="106">
        <v>0</v>
      </c>
      <c r="AA1084" s="107">
        <f>$Z$1084*$K$1084</f>
        <v>0</v>
      </c>
      <c r="AR1084" s="68" t="s">
        <v>124</v>
      </c>
      <c r="AT1084" s="68" t="s">
        <v>120</v>
      </c>
      <c r="AU1084" s="68" t="s">
        <v>73</v>
      </c>
      <c r="AY1084" s="7" t="s">
        <v>119</v>
      </c>
      <c r="BE1084" s="108">
        <f>IF($U$1084="základní",$N$1084,0)</f>
        <v>0</v>
      </c>
      <c r="BF1084" s="108">
        <f>IF($U$1084="snížená",$N$1084,0)</f>
        <v>0</v>
      </c>
      <c r="BG1084" s="108">
        <f>IF($U$1084="zákl. přenesená",$N$1084,0)</f>
        <v>0</v>
      </c>
      <c r="BH1084" s="108">
        <f>IF($U$1084="sníž. přenesená",$N$1084,0)</f>
        <v>0</v>
      </c>
      <c r="BI1084" s="108">
        <f>IF($U$1084="nulová",$N$1084,0)</f>
        <v>0</v>
      </c>
      <c r="BJ1084" s="68" t="s">
        <v>18</v>
      </c>
      <c r="BK1084" s="108">
        <f>ROUND($L$1084*$K$1084,2)</f>
        <v>0</v>
      </c>
      <c r="BL1084" s="68" t="s">
        <v>124</v>
      </c>
      <c r="BM1084" s="68" t="s">
        <v>734</v>
      </c>
    </row>
    <row r="1085" spans="2:47" s="7" customFormat="1" ht="16.5" customHeight="1">
      <c r="B1085" s="21"/>
      <c r="F1085" s="166" t="s">
        <v>270</v>
      </c>
      <c r="G1085" s="150"/>
      <c r="H1085" s="150"/>
      <c r="I1085" s="150"/>
      <c r="J1085" s="150"/>
      <c r="K1085" s="150"/>
      <c r="L1085" s="150"/>
      <c r="M1085" s="150"/>
      <c r="N1085" s="150"/>
      <c r="O1085" s="150"/>
      <c r="P1085" s="150"/>
      <c r="Q1085" s="150"/>
      <c r="R1085" s="150"/>
      <c r="S1085" s="21"/>
      <c r="T1085" s="45"/>
      <c r="AA1085" s="46"/>
      <c r="AT1085" s="7" t="s">
        <v>126</v>
      </c>
      <c r="AU1085" s="7" t="s">
        <v>73</v>
      </c>
    </row>
    <row r="1086" spans="2:65" s="7" customFormat="1" ht="27" customHeight="1">
      <c r="B1086" s="21"/>
      <c r="C1086" s="99">
        <v>230</v>
      </c>
      <c r="D1086" s="99" t="s">
        <v>120</v>
      </c>
      <c r="E1086" s="100" t="s">
        <v>272</v>
      </c>
      <c r="F1086" s="168" t="s">
        <v>273</v>
      </c>
      <c r="G1086" s="169"/>
      <c r="H1086" s="169"/>
      <c r="I1086" s="169"/>
      <c r="J1086" s="102" t="s">
        <v>123</v>
      </c>
      <c r="K1086" s="103">
        <v>19</v>
      </c>
      <c r="L1086" s="172"/>
      <c r="M1086" s="169"/>
      <c r="N1086" s="173">
        <f>ROUND($L$1086*$K$1086,2)</f>
        <v>0</v>
      </c>
      <c r="O1086" s="169"/>
      <c r="P1086" s="169"/>
      <c r="Q1086" s="169"/>
      <c r="R1086" s="101"/>
      <c r="S1086" s="21"/>
      <c r="T1086" s="104"/>
      <c r="U1086" s="105" t="s">
        <v>35</v>
      </c>
      <c r="X1086" s="106">
        <v>0</v>
      </c>
      <c r="Y1086" s="106">
        <f>$X$1086*$K$1086</f>
        <v>0</v>
      </c>
      <c r="Z1086" s="106">
        <v>0</v>
      </c>
      <c r="AA1086" s="107">
        <f>$Z$1086*$K$1086</f>
        <v>0</v>
      </c>
      <c r="AR1086" s="68" t="s">
        <v>124</v>
      </c>
      <c r="AT1086" s="68" t="s">
        <v>120</v>
      </c>
      <c r="AU1086" s="68" t="s">
        <v>73</v>
      </c>
      <c r="AY1086" s="7" t="s">
        <v>119</v>
      </c>
      <c r="BE1086" s="108">
        <f>IF($U$1086="základní",$N$1086,0)</f>
        <v>0</v>
      </c>
      <c r="BF1086" s="108">
        <f>IF($U$1086="snížená",$N$1086,0)</f>
        <v>0</v>
      </c>
      <c r="BG1086" s="108">
        <f>IF($U$1086="zákl. přenesená",$N$1086,0)</f>
        <v>0</v>
      </c>
      <c r="BH1086" s="108">
        <f>IF($U$1086="sníž. přenesená",$N$1086,0)</f>
        <v>0</v>
      </c>
      <c r="BI1086" s="108">
        <f>IF($U$1086="nulová",$N$1086,0)</f>
        <v>0</v>
      </c>
      <c r="BJ1086" s="68" t="s">
        <v>18</v>
      </c>
      <c r="BK1086" s="108">
        <f>ROUND($L$1086*$K$1086,2)</f>
        <v>0</v>
      </c>
      <c r="BL1086" s="68" t="s">
        <v>124</v>
      </c>
      <c r="BM1086" s="68" t="s">
        <v>735</v>
      </c>
    </row>
    <row r="1087" spans="2:47" s="7" customFormat="1" ht="16.5" customHeight="1">
      <c r="B1087" s="21"/>
      <c r="F1087" s="166" t="s">
        <v>274</v>
      </c>
      <c r="G1087" s="150"/>
      <c r="H1087" s="150"/>
      <c r="I1087" s="150"/>
      <c r="J1087" s="150"/>
      <c r="K1087" s="150"/>
      <c r="L1087" s="150"/>
      <c r="M1087" s="150"/>
      <c r="N1087" s="150"/>
      <c r="O1087" s="150"/>
      <c r="P1087" s="150"/>
      <c r="Q1087" s="150"/>
      <c r="R1087" s="150"/>
      <c r="S1087" s="21"/>
      <c r="T1087" s="45"/>
      <c r="AA1087" s="46"/>
      <c r="AT1087" s="7" t="s">
        <v>126</v>
      </c>
      <c r="AU1087" s="7" t="s">
        <v>73</v>
      </c>
    </row>
    <row r="1088" spans="2:47" s="7" customFormat="1" ht="38.25" customHeight="1">
      <c r="B1088" s="21"/>
      <c r="F1088" s="167" t="s">
        <v>275</v>
      </c>
      <c r="G1088" s="150"/>
      <c r="H1088" s="150"/>
      <c r="I1088" s="150"/>
      <c r="J1088" s="150"/>
      <c r="K1088" s="150"/>
      <c r="L1088" s="150"/>
      <c r="M1088" s="150"/>
      <c r="N1088" s="150"/>
      <c r="O1088" s="150"/>
      <c r="P1088" s="150"/>
      <c r="Q1088" s="150"/>
      <c r="R1088" s="150"/>
      <c r="S1088" s="21"/>
      <c r="T1088" s="45"/>
      <c r="AA1088" s="46"/>
      <c r="AT1088" s="7" t="s">
        <v>128</v>
      </c>
      <c r="AU1088" s="7" t="s">
        <v>73</v>
      </c>
    </row>
    <row r="1089" spans="2:63" s="90" customFormat="1" ht="30.75" customHeight="1">
      <c r="B1089" s="91"/>
      <c r="D1089" s="98" t="s">
        <v>89</v>
      </c>
      <c r="N1089" s="170">
        <f>$BK$1089</f>
        <v>0</v>
      </c>
      <c r="O1089" s="171"/>
      <c r="P1089" s="171"/>
      <c r="Q1089" s="171"/>
      <c r="S1089" s="91"/>
      <c r="T1089" s="94"/>
      <c r="W1089" s="95">
        <f>SUM($W$1090:$W$1091)</f>
        <v>0</v>
      </c>
      <c r="Y1089" s="95">
        <f>SUM($Y$1090:$Y$1091)</f>
        <v>0</v>
      </c>
      <c r="AA1089" s="96">
        <f>SUM($AA$1090:$AA$1091)</f>
        <v>0</v>
      </c>
      <c r="AR1089" s="93" t="s">
        <v>18</v>
      </c>
      <c r="AT1089" s="93" t="s">
        <v>64</v>
      </c>
      <c r="AU1089" s="93" t="s">
        <v>18</v>
      </c>
      <c r="AY1089" s="93" t="s">
        <v>119</v>
      </c>
      <c r="BK1089" s="97">
        <f>SUM($BK$1090:$BK$1091)</f>
        <v>0</v>
      </c>
    </row>
    <row r="1090" spans="2:65" s="7" customFormat="1" ht="15.75" customHeight="1">
      <c r="B1090" s="21"/>
      <c r="C1090" s="99">
        <v>231</v>
      </c>
      <c r="D1090" s="99" t="s">
        <v>120</v>
      </c>
      <c r="E1090" s="100" t="s">
        <v>737</v>
      </c>
      <c r="F1090" s="168" t="s">
        <v>738</v>
      </c>
      <c r="G1090" s="169"/>
      <c r="H1090" s="169"/>
      <c r="I1090" s="169"/>
      <c r="J1090" s="102" t="s">
        <v>431</v>
      </c>
      <c r="K1090" s="103">
        <v>2</v>
      </c>
      <c r="L1090" s="172"/>
      <c r="M1090" s="169"/>
      <c r="N1090" s="173">
        <f>ROUND($L$1090*$K$1090,2)</f>
        <v>0</v>
      </c>
      <c r="O1090" s="169"/>
      <c r="P1090" s="169"/>
      <c r="Q1090" s="169"/>
      <c r="R1090" s="101"/>
      <c r="S1090" s="21"/>
      <c r="T1090" s="104"/>
      <c r="U1090" s="105" t="s">
        <v>35</v>
      </c>
      <c r="X1090" s="106">
        <v>0</v>
      </c>
      <c r="Y1090" s="106">
        <f>$X$1090*$K$1090</f>
        <v>0</v>
      </c>
      <c r="Z1090" s="106">
        <v>0</v>
      </c>
      <c r="AA1090" s="107">
        <f>$Z$1090*$K$1090</f>
        <v>0</v>
      </c>
      <c r="AR1090" s="68" t="s">
        <v>124</v>
      </c>
      <c r="AT1090" s="68" t="s">
        <v>120</v>
      </c>
      <c r="AU1090" s="68" t="s">
        <v>73</v>
      </c>
      <c r="AY1090" s="7" t="s">
        <v>119</v>
      </c>
      <c r="BE1090" s="108">
        <f>IF($U$1090="základní",$N$1090,0)</f>
        <v>0</v>
      </c>
      <c r="BF1090" s="108">
        <f>IF($U$1090="snížená",$N$1090,0)</f>
        <v>0</v>
      </c>
      <c r="BG1090" s="108">
        <f>IF($U$1090="zákl. přenesená",$N$1090,0)</f>
        <v>0</v>
      </c>
      <c r="BH1090" s="108">
        <f>IF($U$1090="sníž. přenesená",$N$1090,0)</f>
        <v>0</v>
      </c>
      <c r="BI1090" s="108">
        <f>IF($U$1090="nulová",$N$1090,0)</f>
        <v>0</v>
      </c>
      <c r="BJ1090" s="68" t="s">
        <v>18</v>
      </c>
      <c r="BK1090" s="108">
        <f>ROUND($L$1090*$K$1090,2)</f>
        <v>0</v>
      </c>
      <c r="BL1090" s="68" t="s">
        <v>124</v>
      </c>
      <c r="BM1090" s="68" t="s">
        <v>736</v>
      </c>
    </row>
    <row r="1091" spans="2:47" s="7" customFormat="1" ht="16.5" customHeight="1">
      <c r="B1091" s="21"/>
      <c r="F1091" s="166" t="s">
        <v>738</v>
      </c>
      <c r="G1091" s="150"/>
      <c r="H1091" s="150"/>
      <c r="I1091" s="150"/>
      <c r="J1091" s="150"/>
      <c r="K1091" s="150"/>
      <c r="L1091" s="150"/>
      <c r="M1091" s="150"/>
      <c r="N1091" s="150"/>
      <c r="O1091" s="150"/>
      <c r="P1091" s="150"/>
      <c r="Q1091" s="150"/>
      <c r="R1091" s="150"/>
      <c r="S1091" s="21"/>
      <c r="T1091" s="45"/>
      <c r="AA1091" s="46"/>
      <c r="AT1091" s="7" t="s">
        <v>126</v>
      </c>
      <c r="AU1091" s="7" t="s">
        <v>73</v>
      </c>
    </row>
    <row r="1092" spans="2:27" s="7" customFormat="1" ht="16.5" customHeight="1">
      <c r="B1092" s="21"/>
      <c r="F1092" s="166" t="s">
        <v>783</v>
      </c>
      <c r="G1092" s="150"/>
      <c r="H1092" s="150"/>
      <c r="I1092" s="150"/>
      <c r="J1092" s="150"/>
      <c r="K1092" s="150"/>
      <c r="L1092" s="150"/>
      <c r="M1092" s="150"/>
      <c r="N1092" s="150"/>
      <c r="O1092" s="150"/>
      <c r="P1092" s="150"/>
      <c r="Q1092" s="150"/>
      <c r="R1092" s="150"/>
      <c r="S1092" s="21"/>
      <c r="T1092" s="45"/>
      <c r="AA1092" s="46"/>
    </row>
    <row r="1093" spans="2:63" s="90" customFormat="1" ht="30.75" customHeight="1">
      <c r="B1093" s="91"/>
      <c r="D1093" s="98" t="s">
        <v>90</v>
      </c>
      <c r="N1093" s="170">
        <f>$BK$1093</f>
        <v>0</v>
      </c>
      <c r="O1093" s="171"/>
      <c r="P1093" s="171"/>
      <c r="Q1093" s="171"/>
      <c r="S1093" s="91"/>
      <c r="T1093" s="94"/>
      <c r="W1093" s="95">
        <f>SUM($W$1094:$W$1153)</f>
        <v>0</v>
      </c>
      <c r="Y1093" s="95">
        <f>SUM($Y$1094:$Y$1153)</f>
        <v>0</v>
      </c>
      <c r="AA1093" s="96">
        <f>SUM($AA$1094:$AA$1153)</f>
        <v>0</v>
      </c>
      <c r="AR1093" s="93" t="s">
        <v>18</v>
      </c>
      <c r="AT1093" s="93" t="s">
        <v>64</v>
      </c>
      <c r="AU1093" s="93" t="s">
        <v>18</v>
      </c>
      <c r="AY1093" s="93" t="s">
        <v>119</v>
      </c>
      <c r="BK1093" s="97">
        <f>SUM($BK$1094:$BK$1157)</f>
        <v>0</v>
      </c>
    </row>
    <row r="1094" spans="2:65" s="7" customFormat="1" ht="15.75" customHeight="1">
      <c r="B1094" s="21"/>
      <c r="C1094" s="99">
        <v>232</v>
      </c>
      <c r="D1094" s="99" t="s">
        <v>120</v>
      </c>
      <c r="E1094" s="100" t="s">
        <v>740</v>
      </c>
      <c r="F1094" s="168" t="s">
        <v>741</v>
      </c>
      <c r="G1094" s="169"/>
      <c r="H1094" s="169"/>
      <c r="I1094" s="169"/>
      <c r="J1094" s="102" t="s">
        <v>146</v>
      </c>
      <c r="K1094" s="103">
        <v>0.6</v>
      </c>
      <c r="L1094" s="172"/>
      <c r="M1094" s="169"/>
      <c r="N1094" s="173">
        <f>ROUND($L$1094*$K$1094,2)</f>
        <v>0</v>
      </c>
      <c r="O1094" s="169"/>
      <c r="P1094" s="169"/>
      <c r="Q1094" s="169"/>
      <c r="R1094" s="101"/>
      <c r="S1094" s="21"/>
      <c r="T1094" s="104"/>
      <c r="U1094" s="105" t="s">
        <v>35</v>
      </c>
      <c r="X1094" s="106">
        <v>0</v>
      </c>
      <c r="Y1094" s="106">
        <f>$X$1094*$K$1094</f>
        <v>0</v>
      </c>
      <c r="Z1094" s="106">
        <v>0</v>
      </c>
      <c r="AA1094" s="107">
        <f>$Z$1094*$K$1094</f>
        <v>0</v>
      </c>
      <c r="AR1094" s="68" t="s">
        <v>124</v>
      </c>
      <c r="AT1094" s="68" t="s">
        <v>120</v>
      </c>
      <c r="AU1094" s="68" t="s">
        <v>73</v>
      </c>
      <c r="AY1094" s="7" t="s">
        <v>119</v>
      </c>
      <c r="BE1094" s="108">
        <f>IF($U$1094="základní",$N$1094,0)</f>
        <v>0</v>
      </c>
      <c r="BF1094" s="108">
        <f>IF($U$1094="snížená",$N$1094,0)</f>
        <v>0</v>
      </c>
      <c r="BG1094" s="108">
        <f>IF($U$1094="zákl. přenesená",$N$1094,0)</f>
        <v>0</v>
      </c>
      <c r="BH1094" s="108">
        <f>IF($U$1094="sníž. přenesená",$N$1094,0)</f>
        <v>0</v>
      </c>
      <c r="BI1094" s="108">
        <f>IF($U$1094="nulová",$N$1094,0)</f>
        <v>0</v>
      </c>
      <c r="BJ1094" s="68" t="s">
        <v>18</v>
      </c>
      <c r="BK1094" s="108">
        <f>ROUND($L$1094*$K$1094,2)</f>
        <v>0</v>
      </c>
      <c r="BL1094" s="68" t="s">
        <v>124</v>
      </c>
      <c r="BM1094" s="68" t="s">
        <v>739</v>
      </c>
    </row>
    <row r="1095" spans="2:47" s="7" customFormat="1" ht="16.5" customHeight="1">
      <c r="B1095" s="21"/>
      <c r="F1095" s="166" t="s">
        <v>741</v>
      </c>
      <c r="G1095" s="150"/>
      <c r="H1095" s="150"/>
      <c r="I1095" s="150"/>
      <c r="J1095" s="150"/>
      <c r="K1095" s="150"/>
      <c r="L1095" s="150"/>
      <c r="M1095" s="150"/>
      <c r="N1095" s="150"/>
      <c r="O1095" s="150"/>
      <c r="P1095" s="150"/>
      <c r="Q1095" s="150"/>
      <c r="R1095" s="150"/>
      <c r="S1095" s="21"/>
      <c r="T1095" s="45"/>
      <c r="AA1095" s="46"/>
      <c r="AT1095" s="7" t="s">
        <v>126</v>
      </c>
      <c r="AU1095" s="7" t="s">
        <v>73</v>
      </c>
    </row>
    <row r="1096" spans="2:65" s="7" customFormat="1" ht="15.75" customHeight="1">
      <c r="B1096" s="21"/>
      <c r="C1096" s="99">
        <v>233</v>
      </c>
      <c r="D1096" s="99" t="s">
        <v>120</v>
      </c>
      <c r="E1096" s="100" t="s">
        <v>297</v>
      </c>
      <c r="F1096" s="168" t="s">
        <v>298</v>
      </c>
      <c r="G1096" s="169"/>
      <c r="H1096" s="169"/>
      <c r="I1096" s="169"/>
      <c r="J1096" s="102" t="s">
        <v>279</v>
      </c>
      <c r="K1096" s="103">
        <v>37.3</v>
      </c>
      <c r="L1096" s="172"/>
      <c r="M1096" s="169"/>
      <c r="N1096" s="173">
        <f>ROUND($L$1096*$K$1096,2)</f>
        <v>0</v>
      </c>
      <c r="O1096" s="169"/>
      <c r="P1096" s="169"/>
      <c r="Q1096" s="169"/>
      <c r="R1096" s="101"/>
      <c r="S1096" s="21"/>
      <c r="T1096" s="104"/>
      <c r="U1096" s="105" t="s">
        <v>35</v>
      </c>
      <c r="X1096" s="106">
        <v>0</v>
      </c>
      <c r="Y1096" s="106">
        <f>$X$1096*$K$1096</f>
        <v>0</v>
      </c>
      <c r="Z1096" s="106">
        <v>0</v>
      </c>
      <c r="AA1096" s="107">
        <f>$Z$1096*$K$1096</f>
        <v>0</v>
      </c>
      <c r="AR1096" s="68" t="s">
        <v>124</v>
      </c>
      <c r="AT1096" s="68" t="s">
        <v>120</v>
      </c>
      <c r="AU1096" s="68" t="s">
        <v>73</v>
      </c>
      <c r="AY1096" s="7" t="s">
        <v>119</v>
      </c>
      <c r="BE1096" s="108">
        <f>IF($U$1096="základní",$N$1096,0)</f>
        <v>0</v>
      </c>
      <c r="BF1096" s="108">
        <f>IF($U$1096="snížená",$N$1096,0)</f>
        <v>0</v>
      </c>
      <c r="BG1096" s="108">
        <f>IF($U$1096="zákl. přenesená",$N$1096,0)</f>
        <v>0</v>
      </c>
      <c r="BH1096" s="108">
        <f>IF($U$1096="sníž. přenesená",$N$1096,0)</f>
        <v>0</v>
      </c>
      <c r="BI1096" s="108">
        <f>IF($U$1096="nulová",$N$1096,0)</f>
        <v>0</v>
      </c>
      <c r="BJ1096" s="68" t="s">
        <v>18</v>
      </c>
      <c r="BK1096" s="108">
        <f>ROUND($L$1096*$K$1096,2)</f>
        <v>0</v>
      </c>
      <c r="BL1096" s="68" t="s">
        <v>124</v>
      </c>
      <c r="BM1096" s="68" t="s">
        <v>742</v>
      </c>
    </row>
    <row r="1097" spans="2:47" s="7" customFormat="1" ht="16.5" customHeight="1">
      <c r="B1097" s="21"/>
      <c r="F1097" s="166" t="s">
        <v>299</v>
      </c>
      <c r="G1097" s="150"/>
      <c r="H1097" s="150"/>
      <c r="I1097" s="150"/>
      <c r="J1097" s="150"/>
      <c r="K1097" s="150"/>
      <c r="L1097" s="150"/>
      <c r="M1097" s="150"/>
      <c r="N1097" s="150"/>
      <c r="O1097" s="150"/>
      <c r="P1097" s="150"/>
      <c r="Q1097" s="150"/>
      <c r="R1097" s="150"/>
      <c r="S1097" s="21"/>
      <c r="T1097" s="45"/>
      <c r="AA1097" s="46"/>
      <c r="AT1097" s="7" t="s">
        <v>126</v>
      </c>
      <c r="AU1097" s="7" t="s">
        <v>73</v>
      </c>
    </row>
    <row r="1098" spans="2:47" s="7" customFormat="1" ht="38.25" customHeight="1">
      <c r="B1098" s="21"/>
      <c r="F1098" s="167" t="s">
        <v>300</v>
      </c>
      <c r="G1098" s="150"/>
      <c r="H1098" s="150"/>
      <c r="I1098" s="150"/>
      <c r="J1098" s="150"/>
      <c r="K1098" s="150"/>
      <c r="L1098" s="150"/>
      <c r="M1098" s="150"/>
      <c r="N1098" s="150"/>
      <c r="O1098" s="150"/>
      <c r="P1098" s="150"/>
      <c r="Q1098" s="150"/>
      <c r="R1098" s="150"/>
      <c r="S1098" s="21"/>
      <c r="T1098" s="45"/>
      <c r="AA1098" s="46"/>
      <c r="AT1098" s="7" t="s">
        <v>128</v>
      </c>
      <c r="AU1098" s="7" t="s">
        <v>73</v>
      </c>
    </row>
    <row r="1099" spans="2:51" s="7" customFormat="1" ht="15.75" customHeight="1">
      <c r="B1099" s="109"/>
      <c r="E1099" s="110"/>
      <c r="F1099" s="189" t="s">
        <v>129</v>
      </c>
      <c r="G1099" s="190"/>
      <c r="H1099" s="190"/>
      <c r="I1099" s="190"/>
      <c r="K1099" s="110"/>
      <c r="S1099" s="109"/>
      <c r="T1099" s="111"/>
      <c r="AA1099" s="112"/>
      <c r="AT1099" s="110" t="s">
        <v>130</v>
      </c>
      <c r="AU1099" s="110" t="s">
        <v>73</v>
      </c>
      <c r="AV1099" s="110" t="s">
        <v>18</v>
      </c>
      <c r="AW1099" s="110" t="s">
        <v>82</v>
      </c>
      <c r="AX1099" s="110" t="s">
        <v>65</v>
      </c>
      <c r="AY1099" s="110" t="s">
        <v>119</v>
      </c>
    </row>
    <row r="1100" spans="2:51" s="7" customFormat="1" ht="15.75" customHeight="1">
      <c r="B1100" s="113"/>
      <c r="E1100" s="114"/>
      <c r="F1100" s="174" t="s">
        <v>743</v>
      </c>
      <c r="G1100" s="175"/>
      <c r="H1100" s="175"/>
      <c r="I1100" s="175"/>
      <c r="K1100" s="115">
        <v>37.3</v>
      </c>
      <c r="S1100" s="113"/>
      <c r="T1100" s="116"/>
      <c r="AA1100" s="117"/>
      <c r="AT1100" s="114" t="s">
        <v>130</v>
      </c>
      <c r="AU1100" s="114" t="s">
        <v>73</v>
      </c>
      <c r="AV1100" s="114" t="s">
        <v>73</v>
      </c>
      <c r="AW1100" s="114" t="s">
        <v>82</v>
      </c>
      <c r="AX1100" s="114" t="s">
        <v>65</v>
      </c>
      <c r="AY1100" s="114" t="s">
        <v>119</v>
      </c>
    </row>
    <row r="1101" spans="2:51" s="7" customFormat="1" ht="15.75" customHeight="1">
      <c r="B1101" s="118"/>
      <c r="E1101" s="119"/>
      <c r="F1101" s="187" t="s">
        <v>132</v>
      </c>
      <c r="G1101" s="188"/>
      <c r="H1101" s="188"/>
      <c r="I1101" s="188"/>
      <c r="K1101" s="120">
        <v>37.3</v>
      </c>
      <c r="S1101" s="118"/>
      <c r="T1101" s="121"/>
      <c r="AA1101" s="122"/>
      <c r="AT1101" s="119" t="s">
        <v>130</v>
      </c>
      <c r="AU1101" s="119" t="s">
        <v>73</v>
      </c>
      <c r="AV1101" s="119" t="s">
        <v>124</v>
      </c>
      <c r="AW1101" s="119" t="s">
        <v>82</v>
      </c>
      <c r="AX1101" s="119" t="s">
        <v>18</v>
      </c>
      <c r="AY1101" s="119" t="s">
        <v>119</v>
      </c>
    </row>
    <row r="1102" spans="2:65" s="7" customFormat="1" ht="27" customHeight="1">
      <c r="B1102" s="21"/>
      <c r="C1102" s="99">
        <v>234</v>
      </c>
      <c r="D1102" s="99" t="s">
        <v>120</v>
      </c>
      <c r="E1102" s="100" t="s">
        <v>303</v>
      </c>
      <c r="F1102" s="168" t="s">
        <v>304</v>
      </c>
      <c r="G1102" s="169"/>
      <c r="H1102" s="169"/>
      <c r="I1102" s="169"/>
      <c r="J1102" s="102" t="s">
        <v>279</v>
      </c>
      <c r="K1102" s="103">
        <v>37.3</v>
      </c>
      <c r="L1102" s="172"/>
      <c r="M1102" s="169"/>
      <c r="N1102" s="173">
        <f>ROUND($L$1102*$K$1102,2)</f>
        <v>0</v>
      </c>
      <c r="O1102" s="169"/>
      <c r="P1102" s="169"/>
      <c r="Q1102" s="169"/>
      <c r="R1102" s="101"/>
      <c r="S1102" s="21"/>
      <c r="T1102" s="104"/>
      <c r="U1102" s="105" t="s">
        <v>35</v>
      </c>
      <c r="X1102" s="106">
        <v>0</v>
      </c>
      <c r="Y1102" s="106">
        <f>$X$1102*$K$1102</f>
        <v>0</v>
      </c>
      <c r="Z1102" s="106">
        <v>0</v>
      </c>
      <c r="AA1102" s="107">
        <f>$Z$1102*$K$1102</f>
        <v>0</v>
      </c>
      <c r="AR1102" s="68" t="s">
        <v>124</v>
      </c>
      <c r="AT1102" s="68" t="s">
        <v>120</v>
      </c>
      <c r="AU1102" s="68" t="s">
        <v>73</v>
      </c>
      <c r="AY1102" s="7" t="s">
        <v>119</v>
      </c>
      <c r="BE1102" s="108">
        <f>IF($U$1102="základní",$N$1102,0)</f>
        <v>0</v>
      </c>
      <c r="BF1102" s="108">
        <f>IF($U$1102="snížená",$N$1102,0)</f>
        <v>0</v>
      </c>
      <c r="BG1102" s="108">
        <f>IF($U$1102="zákl. přenesená",$N$1102,0)</f>
        <v>0</v>
      </c>
      <c r="BH1102" s="108">
        <f>IF($U$1102="sníž. přenesená",$N$1102,0)</f>
        <v>0</v>
      </c>
      <c r="BI1102" s="108">
        <f>IF($U$1102="nulová",$N$1102,0)</f>
        <v>0</v>
      </c>
      <c r="BJ1102" s="68" t="s">
        <v>18</v>
      </c>
      <c r="BK1102" s="108">
        <f>ROUND($L$1102*$K$1102,2)</f>
        <v>0</v>
      </c>
      <c r="BL1102" s="68" t="s">
        <v>124</v>
      </c>
      <c r="BM1102" s="68" t="s">
        <v>744</v>
      </c>
    </row>
    <row r="1103" spans="2:47" s="7" customFormat="1" ht="16.5" customHeight="1">
      <c r="B1103" s="21"/>
      <c r="F1103" s="166" t="s">
        <v>304</v>
      </c>
      <c r="G1103" s="150"/>
      <c r="H1103" s="150"/>
      <c r="I1103" s="150"/>
      <c r="J1103" s="150"/>
      <c r="K1103" s="150"/>
      <c r="L1103" s="150"/>
      <c r="M1103" s="150"/>
      <c r="N1103" s="150"/>
      <c r="O1103" s="150"/>
      <c r="P1103" s="150"/>
      <c r="Q1103" s="150"/>
      <c r="R1103" s="150"/>
      <c r="S1103" s="21"/>
      <c r="T1103" s="45"/>
      <c r="AA1103" s="46"/>
      <c r="AT1103" s="7" t="s">
        <v>126</v>
      </c>
      <c r="AU1103" s="7" t="s">
        <v>73</v>
      </c>
    </row>
    <row r="1104" spans="2:27" s="7" customFormat="1" ht="16.5" customHeight="1">
      <c r="B1104" s="21"/>
      <c r="F1104" s="166" t="s">
        <v>775</v>
      </c>
      <c r="G1104" s="166"/>
      <c r="H1104" s="166"/>
      <c r="I1104" s="166"/>
      <c r="J1104" s="166"/>
      <c r="K1104" s="166"/>
      <c r="L1104" s="166"/>
      <c r="M1104" s="166"/>
      <c r="N1104" s="166"/>
      <c r="O1104" s="166"/>
      <c r="P1104" s="166"/>
      <c r="Q1104" s="166"/>
      <c r="R1104" s="179"/>
      <c r="S1104" s="21"/>
      <c r="T1104" s="45"/>
      <c r="AA1104" s="46"/>
    </row>
    <row r="1105" spans="2:51" s="7" customFormat="1" ht="15.75" customHeight="1">
      <c r="B1105" s="109"/>
      <c r="E1105" s="110"/>
      <c r="F1105" s="189" t="s">
        <v>129</v>
      </c>
      <c r="G1105" s="190"/>
      <c r="H1105" s="190"/>
      <c r="I1105" s="190"/>
      <c r="K1105" s="110"/>
      <c r="S1105" s="109"/>
      <c r="T1105" s="111"/>
      <c r="AA1105" s="112"/>
      <c r="AT1105" s="110" t="s">
        <v>130</v>
      </c>
      <c r="AU1105" s="110" t="s">
        <v>73</v>
      </c>
      <c r="AV1105" s="110" t="s">
        <v>18</v>
      </c>
      <c r="AW1105" s="110" t="s">
        <v>82</v>
      </c>
      <c r="AX1105" s="110" t="s">
        <v>65</v>
      </c>
      <c r="AY1105" s="110" t="s">
        <v>119</v>
      </c>
    </row>
    <row r="1106" spans="2:51" s="7" customFormat="1" ht="15.75" customHeight="1">
      <c r="B1106" s="113"/>
      <c r="E1106" s="114"/>
      <c r="F1106" s="174" t="s">
        <v>743</v>
      </c>
      <c r="G1106" s="175"/>
      <c r="H1106" s="175"/>
      <c r="I1106" s="175"/>
      <c r="K1106" s="115">
        <v>37.3</v>
      </c>
      <c r="S1106" s="113"/>
      <c r="T1106" s="116"/>
      <c r="AA1106" s="117"/>
      <c r="AT1106" s="114" t="s">
        <v>130</v>
      </c>
      <c r="AU1106" s="114" t="s">
        <v>73</v>
      </c>
      <c r="AV1106" s="114" t="s">
        <v>73</v>
      </c>
      <c r="AW1106" s="114" t="s">
        <v>82</v>
      </c>
      <c r="AX1106" s="114" t="s">
        <v>65</v>
      </c>
      <c r="AY1106" s="114" t="s">
        <v>119</v>
      </c>
    </row>
    <row r="1107" spans="2:51" s="7" customFormat="1" ht="15.75" customHeight="1">
      <c r="B1107" s="118"/>
      <c r="E1107" s="119"/>
      <c r="F1107" s="187" t="s">
        <v>132</v>
      </c>
      <c r="G1107" s="188"/>
      <c r="H1107" s="188"/>
      <c r="I1107" s="188"/>
      <c r="K1107" s="120">
        <v>37.3</v>
      </c>
      <c r="S1107" s="118"/>
      <c r="T1107" s="121"/>
      <c r="AA1107" s="122"/>
      <c r="AT1107" s="119" t="s">
        <v>130</v>
      </c>
      <c r="AU1107" s="119" t="s">
        <v>73</v>
      </c>
      <c r="AV1107" s="119" t="s">
        <v>124</v>
      </c>
      <c r="AW1107" s="119" t="s">
        <v>82</v>
      </c>
      <c r="AX1107" s="119" t="s">
        <v>18</v>
      </c>
      <c r="AY1107" s="119" t="s">
        <v>119</v>
      </c>
    </row>
    <row r="1108" spans="2:65" s="7" customFormat="1" ht="39" customHeight="1">
      <c r="B1108" s="21"/>
      <c r="C1108" s="99">
        <v>235</v>
      </c>
      <c r="D1108" s="99" t="s">
        <v>120</v>
      </c>
      <c r="E1108" s="100" t="s">
        <v>306</v>
      </c>
      <c r="F1108" s="168" t="s">
        <v>307</v>
      </c>
      <c r="G1108" s="169"/>
      <c r="H1108" s="169"/>
      <c r="I1108" s="169"/>
      <c r="J1108" s="102" t="s">
        <v>279</v>
      </c>
      <c r="K1108" s="103">
        <v>56.7</v>
      </c>
      <c r="L1108" s="172"/>
      <c r="M1108" s="169"/>
      <c r="N1108" s="173">
        <f>ROUND($L$1108*$K$1108,2)</f>
        <v>0</v>
      </c>
      <c r="O1108" s="169"/>
      <c r="P1108" s="169"/>
      <c r="Q1108" s="169"/>
      <c r="R1108" s="101"/>
      <c r="S1108" s="21"/>
      <c r="T1108" s="104"/>
      <c r="U1108" s="105" t="s">
        <v>35</v>
      </c>
      <c r="X1108" s="106">
        <v>0</v>
      </c>
      <c r="Y1108" s="106">
        <f>$X$1108*$K$1108</f>
        <v>0</v>
      </c>
      <c r="Z1108" s="106">
        <v>0</v>
      </c>
      <c r="AA1108" s="107">
        <f>$Z$1108*$K$1108</f>
        <v>0</v>
      </c>
      <c r="AR1108" s="68" t="s">
        <v>124</v>
      </c>
      <c r="AT1108" s="68" t="s">
        <v>120</v>
      </c>
      <c r="AU1108" s="68" t="s">
        <v>73</v>
      </c>
      <c r="AY1108" s="7" t="s">
        <v>119</v>
      </c>
      <c r="BE1108" s="108">
        <f>IF($U$1108="základní",$N$1108,0)</f>
        <v>0</v>
      </c>
      <c r="BF1108" s="108">
        <f>IF($U$1108="snížená",$N$1108,0)</f>
        <v>0</v>
      </c>
      <c r="BG1108" s="108">
        <f>IF($U$1108="zákl. přenesená",$N$1108,0)</f>
        <v>0</v>
      </c>
      <c r="BH1108" s="108">
        <f>IF($U$1108="sníž. přenesená",$N$1108,0)</f>
        <v>0</v>
      </c>
      <c r="BI1108" s="108">
        <f>IF($U$1108="nulová",$N$1108,0)</f>
        <v>0</v>
      </c>
      <c r="BJ1108" s="68" t="s">
        <v>18</v>
      </c>
      <c r="BK1108" s="108">
        <f>ROUND($L$1108*$K$1108,2)</f>
        <v>0</v>
      </c>
      <c r="BL1108" s="68" t="s">
        <v>124</v>
      </c>
      <c r="BM1108" s="68" t="s">
        <v>745</v>
      </c>
    </row>
    <row r="1109" spans="2:47" s="7" customFormat="1" ht="27" customHeight="1">
      <c r="B1109" s="21"/>
      <c r="F1109" s="166" t="s">
        <v>308</v>
      </c>
      <c r="G1109" s="150"/>
      <c r="H1109" s="150"/>
      <c r="I1109" s="150"/>
      <c r="J1109" s="150"/>
      <c r="K1109" s="150"/>
      <c r="L1109" s="150"/>
      <c r="M1109" s="150"/>
      <c r="N1109" s="150"/>
      <c r="O1109" s="150"/>
      <c r="P1109" s="150"/>
      <c r="Q1109" s="150"/>
      <c r="R1109" s="150"/>
      <c r="S1109" s="21"/>
      <c r="T1109" s="45"/>
      <c r="AA1109" s="46"/>
      <c r="AT1109" s="7" t="s">
        <v>126</v>
      </c>
      <c r="AU1109" s="7" t="s">
        <v>73</v>
      </c>
    </row>
    <row r="1110" spans="2:47" s="7" customFormat="1" ht="109.5" customHeight="1">
      <c r="B1110" s="21"/>
      <c r="F1110" s="167" t="s">
        <v>309</v>
      </c>
      <c r="G1110" s="150"/>
      <c r="H1110" s="150"/>
      <c r="I1110" s="150"/>
      <c r="J1110" s="150"/>
      <c r="K1110" s="150"/>
      <c r="L1110" s="150"/>
      <c r="M1110" s="150"/>
      <c r="N1110" s="150"/>
      <c r="O1110" s="150"/>
      <c r="P1110" s="150"/>
      <c r="Q1110" s="150"/>
      <c r="R1110" s="150"/>
      <c r="S1110" s="21"/>
      <c r="T1110" s="45"/>
      <c r="AA1110" s="46"/>
      <c r="AT1110" s="7" t="s">
        <v>128</v>
      </c>
      <c r="AU1110" s="7" t="s">
        <v>73</v>
      </c>
    </row>
    <row r="1111" spans="2:51" s="7" customFormat="1" ht="15.75" customHeight="1">
      <c r="B1111" s="109"/>
      <c r="E1111" s="110"/>
      <c r="F1111" s="189" t="s">
        <v>129</v>
      </c>
      <c r="G1111" s="190"/>
      <c r="H1111" s="190"/>
      <c r="I1111" s="190"/>
      <c r="K1111" s="110"/>
      <c r="S1111" s="109"/>
      <c r="T1111" s="111"/>
      <c r="AA1111" s="112"/>
      <c r="AT1111" s="110" t="s">
        <v>130</v>
      </c>
      <c r="AU1111" s="110" t="s">
        <v>73</v>
      </c>
      <c r="AV1111" s="110" t="s">
        <v>18</v>
      </c>
      <c r="AW1111" s="110" t="s">
        <v>82</v>
      </c>
      <c r="AX1111" s="110" t="s">
        <v>65</v>
      </c>
      <c r="AY1111" s="110" t="s">
        <v>119</v>
      </c>
    </row>
    <row r="1112" spans="2:51" s="7" customFormat="1" ht="15.75" customHeight="1">
      <c r="B1112" s="113"/>
      <c r="E1112" s="114"/>
      <c r="F1112" s="174" t="s">
        <v>746</v>
      </c>
      <c r="G1112" s="175"/>
      <c r="H1112" s="175"/>
      <c r="I1112" s="175"/>
      <c r="K1112" s="115">
        <v>56.7</v>
      </c>
      <c r="S1112" s="113"/>
      <c r="T1112" s="116"/>
      <c r="AA1112" s="117"/>
      <c r="AT1112" s="114" t="s">
        <v>130</v>
      </c>
      <c r="AU1112" s="114" t="s">
        <v>73</v>
      </c>
      <c r="AV1112" s="114" t="s">
        <v>73</v>
      </c>
      <c r="AW1112" s="114" t="s">
        <v>82</v>
      </c>
      <c r="AX1112" s="114" t="s">
        <v>65</v>
      </c>
      <c r="AY1112" s="114" t="s">
        <v>119</v>
      </c>
    </row>
    <row r="1113" spans="2:51" s="7" customFormat="1" ht="15.75" customHeight="1">
      <c r="B1113" s="118"/>
      <c r="E1113" s="119"/>
      <c r="F1113" s="187" t="s">
        <v>132</v>
      </c>
      <c r="G1113" s="188"/>
      <c r="H1113" s="188"/>
      <c r="I1113" s="188"/>
      <c r="K1113" s="120">
        <v>56.7</v>
      </c>
      <c r="S1113" s="118"/>
      <c r="T1113" s="121"/>
      <c r="AA1113" s="122"/>
      <c r="AT1113" s="119" t="s">
        <v>130</v>
      </c>
      <c r="AU1113" s="119" t="s">
        <v>73</v>
      </c>
      <c r="AV1113" s="119" t="s">
        <v>124</v>
      </c>
      <c r="AW1113" s="119" t="s">
        <v>82</v>
      </c>
      <c r="AX1113" s="119" t="s">
        <v>18</v>
      </c>
      <c r="AY1113" s="119" t="s">
        <v>119</v>
      </c>
    </row>
    <row r="1114" spans="2:65" s="7" customFormat="1" ht="27" customHeight="1">
      <c r="B1114" s="21"/>
      <c r="C1114" s="99">
        <v>236</v>
      </c>
      <c r="D1114" s="99" t="s">
        <v>120</v>
      </c>
      <c r="E1114" s="100" t="s">
        <v>312</v>
      </c>
      <c r="F1114" s="168" t="s">
        <v>313</v>
      </c>
      <c r="G1114" s="169"/>
      <c r="H1114" s="169"/>
      <c r="I1114" s="169"/>
      <c r="J1114" s="102" t="s">
        <v>286</v>
      </c>
      <c r="K1114" s="103">
        <v>23.69</v>
      </c>
      <c r="L1114" s="172"/>
      <c r="M1114" s="169"/>
      <c r="N1114" s="173">
        <f>ROUND($L$1114*$K$1114,2)</f>
        <v>0</v>
      </c>
      <c r="O1114" s="169"/>
      <c r="P1114" s="169"/>
      <c r="Q1114" s="169"/>
      <c r="R1114" s="101"/>
      <c r="S1114" s="21"/>
      <c r="T1114" s="104"/>
      <c r="U1114" s="105" t="s">
        <v>35</v>
      </c>
      <c r="X1114" s="106">
        <v>0</v>
      </c>
      <c r="Y1114" s="106">
        <f>$X$1114*$K$1114</f>
        <v>0</v>
      </c>
      <c r="Z1114" s="106">
        <v>0</v>
      </c>
      <c r="AA1114" s="107">
        <f>$Z$1114*$K$1114</f>
        <v>0</v>
      </c>
      <c r="AR1114" s="68" t="s">
        <v>124</v>
      </c>
      <c r="AT1114" s="68" t="s">
        <v>120</v>
      </c>
      <c r="AU1114" s="68" t="s">
        <v>73</v>
      </c>
      <c r="AY1114" s="7" t="s">
        <v>119</v>
      </c>
      <c r="BE1114" s="108">
        <f>IF($U$1114="základní",$N$1114,0)</f>
        <v>0</v>
      </c>
      <c r="BF1114" s="108">
        <f>IF($U$1114="snížená",$N$1114,0)</f>
        <v>0</v>
      </c>
      <c r="BG1114" s="108">
        <f>IF($U$1114="zákl. přenesená",$N$1114,0)</f>
        <v>0</v>
      </c>
      <c r="BH1114" s="108">
        <f>IF($U$1114="sníž. přenesená",$N$1114,0)</f>
        <v>0</v>
      </c>
      <c r="BI1114" s="108">
        <f>IF($U$1114="nulová",$N$1114,0)</f>
        <v>0</v>
      </c>
      <c r="BJ1114" s="68" t="s">
        <v>18</v>
      </c>
      <c r="BK1114" s="108">
        <f>ROUND($L$1114*$K$1114,2)</f>
        <v>0</v>
      </c>
      <c r="BL1114" s="68" t="s">
        <v>124</v>
      </c>
      <c r="BM1114" s="68" t="s">
        <v>747</v>
      </c>
    </row>
    <row r="1115" spans="2:47" s="7" customFormat="1" ht="16.5" customHeight="1">
      <c r="B1115" s="21"/>
      <c r="F1115" s="166" t="s">
        <v>313</v>
      </c>
      <c r="G1115" s="150"/>
      <c r="H1115" s="150"/>
      <c r="I1115" s="150"/>
      <c r="J1115" s="150"/>
      <c r="K1115" s="150"/>
      <c r="L1115" s="150"/>
      <c r="M1115" s="150"/>
      <c r="N1115" s="150"/>
      <c r="O1115" s="150"/>
      <c r="P1115" s="150"/>
      <c r="Q1115" s="150"/>
      <c r="R1115" s="150"/>
      <c r="S1115" s="21"/>
      <c r="T1115" s="45"/>
      <c r="AA1115" s="46"/>
      <c r="AT1115" s="7" t="s">
        <v>126</v>
      </c>
      <c r="AU1115" s="7" t="s">
        <v>73</v>
      </c>
    </row>
    <row r="1116" spans="2:27" s="7" customFormat="1" ht="16.5" customHeight="1">
      <c r="B1116" s="21"/>
      <c r="F1116" s="166" t="s">
        <v>774</v>
      </c>
      <c r="G1116" s="150"/>
      <c r="H1116" s="150"/>
      <c r="I1116" s="150"/>
      <c r="J1116" s="150"/>
      <c r="K1116" s="150"/>
      <c r="L1116" s="150"/>
      <c r="M1116" s="150"/>
      <c r="N1116" s="150"/>
      <c r="O1116" s="150"/>
      <c r="P1116" s="150"/>
      <c r="Q1116" s="150"/>
      <c r="R1116" s="150"/>
      <c r="S1116" s="21"/>
      <c r="T1116" s="45"/>
      <c r="AA1116" s="46"/>
    </row>
    <row r="1117" spans="2:51" s="7" customFormat="1" ht="15.75" customHeight="1">
      <c r="B1117" s="113"/>
      <c r="E1117" s="114"/>
      <c r="F1117" s="174" t="s">
        <v>748</v>
      </c>
      <c r="G1117" s="175"/>
      <c r="H1117" s="175"/>
      <c r="I1117" s="175"/>
      <c r="K1117" s="115">
        <v>23.69</v>
      </c>
      <c r="S1117" s="113"/>
      <c r="T1117" s="116"/>
      <c r="AA1117" s="117"/>
      <c r="AT1117" s="114" t="s">
        <v>130</v>
      </c>
      <c r="AU1117" s="114" t="s">
        <v>73</v>
      </c>
      <c r="AV1117" s="114" t="s">
        <v>73</v>
      </c>
      <c r="AW1117" s="114" t="s">
        <v>82</v>
      </c>
      <c r="AX1117" s="114" t="s">
        <v>65</v>
      </c>
      <c r="AY1117" s="114" t="s">
        <v>119</v>
      </c>
    </row>
    <row r="1118" spans="2:51" s="7" customFormat="1" ht="15.75" customHeight="1">
      <c r="B1118" s="118"/>
      <c r="E1118" s="119"/>
      <c r="F1118" s="187" t="s">
        <v>132</v>
      </c>
      <c r="G1118" s="188"/>
      <c r="H1118" s="188"/>
      <c r="I1118" s="188"/>
      <c r="K1118" s="120">
        <v>23.69</v>
      </c>
      <c r="S1118" s="118"/>
      <c r="T1118" s="121"/>
      <c r="AA1118" s="122"/>
      <c r="AT1118" s="119" t="s">
        <v>130</v>
      </c>
      <c r="AU1118" s="119" t="s">
        <v>73</v>
      </c>
      <c r="AV1118" s="119" t="s">
        <v>124</v>
      </c>
      <c r="AW1118" s="119" t="s">
        <v>82</v>
      </c>
      <c r="AX1118" s="119" t="s">
        <v>18</v>
      </c>
      <c r="AY1118" s="119" t="s">
        <v>119</v>
      </c>
    </row>
    <row r="1119" spans="2:65" s="7" customFormat="1" ht="27" customHeight="1">
      <c r="B1119" s="21"/>
      <c r="C1119" s="99">
        <v>237</v>
      </c>
      <c r="D1119" s="99" t="s">
        <v>120</v>
      </c>
      <c r="E1119" s="100" t="s">
        <v>316</v>
      </c>
      <c r="F1119" s="168" t="s">
        <v>317</v>
      </c>
      <c r="G1119" s="169"/>
      <c r="H1119" s="169"/>
      <c r="I1119" s="169"/>
      <c r="J1119" s="102" t="s">
        <v>286</v>
      </c>
      <c r="K1119" s="103">
        <v>9.991</v>
      </c>
      <c r="L1119" s="172"/>
      <c r="M1119" s="169"/>
      <c r="N1119" s="173">
        <f>ROUND($L$1119*$K$1119,2)</f>
        <v>0</v>
      </c>
      <c r="O1119" s="169"/>
      <c r="P1119" s="169"/>
      <c r="Q1119" s="169"/>
      <c r="R1119" s="101"/>
      <c r="S1119" s="21"/>
      <c r="T1119" s="104"/>
      <c r="U1119" s="105" t="s">
        <v>35</v>
      </c>
      <c r="X1119" s="106">
        <v>0</v>
      </c>
      <c r="Y1119" s="106">
        <f>$X$1119*$K$1119</f>
        <v>0</v>
      </c>
      <c r="Z1119" s="106">
        <v>0</v>
      </c>
      <c r="AA1119" s="107">
        <f>$Z$1119*$K$1119</f>
        <v>0</v>
      </c>
      <c r="AR1119" s="68" t="s">
        <v>124</v>
      </c>
      <c r="AT1119" s="68" t="s">
        <v>120</v>
      </c>
      <c r="AU1119" s="68" t="s">
        <v>73</v>
      </c>
      <c r="AY1119" s="7" t="s">
        <v>119</v>
      </c>
      <c r="BE1119" s="108">
        <f>IF($U$1119="základní",$N$1119,0)</f>
        <v>0</v>
      </c>
      <c r="BF1119" s="108">
        <f>IF($U$1119="snížená",$N$1119,0)</f>
        <v>0</v>
      </c>
      <c r="BG1119" s="108">
        <f>IF($U$1119="zákl. přenesená",$N$1119,0)</f>
        <v>0</v>
      </c>
      <c r="BH1119" s="108">
        <f>IF($U$1119="sníž. přenesená",$N$1119,0)</f>
        <v>0</v>
      </c>
      <c r="BI1119" s="108">
        <f>IF($U$1119="nulová",$N$1119,0)</f>
        <v>0</v>
      </c>
      <c r="BJ1119" s="68" t="s">
        <v>18</v>
      </c>
      <c r="BK1119" s="108">
        <f>ROUND($L$1119*$K$1119,2)</f>
        <v>0</v>
      </c>
      <c r="BL1119" s="68" t="s">
        <v>124</v>
      </c>
      <c r="BM1119" s="68" t="s">
        <v>749</v>
      </c>
    </row>
    <row r="1120" spans="2:47" s="7" customFormat="1" ht="16.5" customHeight="1">
      <c r="B1120" s="21"/>
      <c r="F1120" s="166" t="s">
        <v>317</v>
      </c>
      <c r="G1120" s="150"/>
      <c r="H1120" s="150"/>
      <c r="I1120" s="150"/>
      <c r="J1120" s="150"/>
      <c r="K1120" s="150"/>
      <c r="L1120" s="150"/>
      <c r="M1120" s="150"/>
      <c r="N1120" s="150"/>
      <c r="O1120" s="150"/>
      <c r="P1120" s="150"/>
      <c r="Q1120" s="150"/>
      <c r="R1120" s="150"/>
      <c r="S1120" s="21"/>
      <c r="T1120" s="45"/>
      <c r="AA1120" s="46"/>
      <c r="AT1120" s="7" t="s">
        <v>126</v>
      </c>
      <c r="AU1120" s="7" t="s">
        <v>73</v>
      </c>
    </row>
    <row r="1121" spans="2:27" s="7" customFormat="1" ht="16.5" customHeight="1">
      <c r="B1121" s="21"/>
      <c r="F1121" s="166" t="s">
        <v>774</v>
      </c>
      <c r="G1121" s="150"/>
      <c r="H1121" s="150"/>
      <c r="I1121" s="150"/>
      <c r="J1121" s="150"/>
      <c r="K1121" s="150"/>
      <c r="L1121" s="150"/>
      <c r="M1121" s="150"/>
      <c r="N1121" s="150"/>
      <c r="O1121" s="150"/>
      <c r="P1121" s="150"/>
      <c r="Q1121" s="150"/>
      <c r="R1121" s="150"/>
      <c r="S1121" s="21"/>
      <c r="T1121" s="45"/>
      <c r="AA1121" s="46"/>
    </row>
    <row r="1122" spans="2:51" s="7" customFormat="1" ht="15.75" customHeight="1">
      <c r="B1122" s="113"/>
      <c r="E1122" s="114"/>
      <c r="F1122" s="174" t="s">
        <v>750</v>
      </c>
      <c r="G1122" s="175"/>
      <c r="H1122" s="175"/>
      <c r="I1122" s="175"/>
      <c r="K1122" s="115">
        <v>9.991</v>
      </c>
      <c r="S1122" s="113"/>
      <c r="T1122" s="116"/>
      <c r="AA1122" s="117"/>
      <c r="AT1122" s="114" t="s">
        <v>130</v>
      </c>
      <c r="AU1122" s="114" t="s">
        <v>73</v>
      </c>
      <c r="AV1122" s="114" t="s">
        <v>73</v>
      </c>
      <c r="AW1122" s="114" t="s">
        <v>82</v>
      </c>
      <c r="AX1122" s="114" t="s">
        <v>65</v>
      </c>
      <c r="AY1122" s="114" t="s">
        <v>119</v>
      </c>
    </row>
    <row r="1123" spans="2:51" s="7" customFormat="1" ht="15.75" customHeight="1">
      <c r="B1123" s="118"/>
      <c r="E1123" s="119"/>
      <c r="F1123" s="187" t="s">
        <v>132</v>
      </c>
      <c r="G1123" s="188"/>
      <c r="H1123" s="188"/>
      <c r="I1123" s="188"/>
      <c r="K1123" s="120">
        <v>9.991</v>
      </c>
      <c r="S1123" s="118"/>
      <c r="T1123" s="121"/>
      <c r="AA1123" s="122"/>
      <c r="AT1123" s="119" t="s">
        <v>130</v>
      </c>
      <c r="AU1123" s="119" t="s">
        <v>73</v>
      </c>
      <c r="AV1123" s="119" t="s">
        <v>124</v>
      </c>
      <c r="AW1123" s="119" t="s">
        <v>82</v>
      </c>
      <c r="AX1123" s="119" t="s">
        <v>18</v>
      </c>
      <c r="AY1123" s="119" t="s">
        <v>119</v>
      </c>
    </row>
    <row r="1124" spans="2:65" s="7" customFormat="1" ht="27" customHeight="1">
      <c r="B1124" s="21"/>
      <c r="C1124" s="99">
        <v>238</v>
      </c>
      <c r="D1124" s="99" t="s">
        <v>120</v>
      </c>
      <c r="E1124" s="100" t="s">
        <v>320</v>
      </c>
      <c r="F1124" s="168" t="s">
        <v>321</v>
      </c>
      <c r="G1124" s="169"/>
      <c r="H1124" s="169"/>
      <c r="I1124" s="169"/>
      <c r="J1124" s="102" t="s">
        <v>286</v>
      </c>
      <c r="K1124" s="103">
        <v>1.03</v>
      </c>
      <c r="L1124" s="172"/>
      <c r="M1124" s="169"/>
      <c r="N1124" s="173">
        <f>ROUND($L$1124*$K$1124,2)</f>
        <v>0</v>
      </c>
      <c r="O1124" s="169"/>
      <c r="P1124" s="169"/>
      <c r="Q1124" s="169"/>
      <c r="R1124" s="101"/>
      <c r="S1124" s="21"/>
      <c r="T1124" s="104"/>
      <c r="U1124" s="105" t="s">
        <v>35</v>
      </c>
      <c r="X1124" s="106">
        <v>0</v>
      </c>
      <c r="Y1124" s="106">
        <f>$X$1124*$K$1124</f>
        <v>0</v>
      </c>
      <c r="Z1124" s="106">
        <v>0</v>
      </c>
      <c r="AA1124" s="107">
        <f>$Z$1124*$K$1124</f>
        <v>0</v>
      </c>
      <c r="AR1124" s="68" t="s">
        <v>124</v>
      </c>
      <c r="AT1124" s="68" t="s">
        <v>120</v>
      </c>
      <c r="AU1124" s="68" t="s">
        <v>73</v>
      </c>
      <c r="AY1124" s="7" t="s">
        <v>119</v>
      </c>
      <c r="BE1124" s="108">
        <f>IF($U$1124="základní",$N$1124,0)</f>
        <v>0</v>
      </c>
      <c r="BF1124" s="108">
        <f>IF($U$1124="snížená",$N$1124,0)</f>
        <v>0</v>
      </c>
      <c r="BG1124" s="108">
        <f>IF($U$1124="zákl. přenesená",$N$1124,0)</f>
        <v>0</v>
      </c>
      <c r="BH1124" s="108">
        <f>IF($U$1124="sníž. přenesená",$N$1124,0)</f>
        <v>0</v>
      </c>
      <c r="BI1124" s="108">
        <f>IF($U$1124="nulová",$N$1124,0)</f>
        <v>0</v>
      </c>
      <c r="BJ1124" s="68" t="s">
        <v>18</v>
      </c>
      <c r="BK1124" s="108">
        <f>ROUND($L$1124*$K$1124,2)</f>
        <v>0</v>
      </c>
      <c r="BL1124" s="68" t="s">
        <v>124</v>
      </c>
      <c r="BM1124" s="68" t="s">
        <v>751</v>
      </c>
    </row>
    <row r="1125" spans="2:47" s="7" customFormat="1" ht="16.5" customHeight="1">
      <c r="B1125" s="21"/>
      <c r="F1125" s="166" t="s">
        <v>321</v>
      </c>
      <c r="G1125" s="150"/>
      <c r="H1125" s="150"/>
      <c r="I1125" s="150"/>
      <c r="J1125" s="150"/>
      <c r="K1125" s="150"/>
      <c r="L1125" s="150"/>
      <c r="M1125" s="150"/>
      <c r="N1125" s="150"/>
      <c r="O1125" s="150"/>
      <c r="P1125" s="150"/>
      <c r="Q1125" s="150"/>
      <c r="R1125" s="150"/>
      <c r="S1125" s="21"/>
      <c r="T1125" s="45"/>
      <c r="AA1125" s="46"/>
      <c r="AT1125" s="7" t="s">
        <v>126</v>
      </c>
      <c r="AU1125" s="7" t="s">
        <v>73</v>
      </c>
    </row>
    <row r="1126" spans="2:27" s="7" customFormat="1" ht="16.5" customHeight="1">
      <c r="B1126" s="21"/>
      <c r="F1126" s="166" t="s">
        <v>774</v>
      </c>
      <c r="G1126" s="150"/>
      <c r="H1126" s="150"/>
      <c r="I1126" s="150"/>
      <c r="J1126" s="150"/>
      <c r="K1126" s="150"/>
      <c r="L1126" s="150"/>
      <c r="M1126" s="150"/>
      <c r="N1126" s="150"/>
      <c r="O1126" s="150"/>
      <c r="P1126" s="150"/>
      <c r="Q1126" s="150"/>
      <c r="R1126" s="150"/>
      <c r="S1126" s="21"/>
      <c r="T1126" s="45"/>
      <c r="AA1126" s="46"/>
    </row>
    <row r="1127" spans="2:51" s="7" customFormat="1" ht="15.75" customHeight="1">
      <c r="B1127" s="113"/>
      <c r="E1127" s="114"/>
      <c r="F1127" s="174" t="s">
        <v>560</v>
      </c>
      <c r="G1127" s="175"/>
      <c r="H1127" s="175"/>
      <c r="I1127" s="175"/>
      <c r="K1127" s="115">
        <v>1.03</v>
      </c>
      <c r="S1127" s="113"/>
      <c r="T1127" s="116"/>
      <c r="AA1127" s="117"/>
      <c r="AT1127" s="114" t="s">
        <v>130</v>
      </c>
      <c r="AU1127" s="114" t="s">
        <v>73</v>
      </c>
      <c r="AV1127" s="114" t="s">
        <v>73</v>
      </c>
      <c r="AW1127" s="114" t="s">
        <v>82</v>
      </c>
      <c r="AX1127" s="114" t="s">
        <v>65</v>
      </c>
      <c r="AY1127" s="114" t="s">
        <v>119</v>
      </c>
    </row>
    <row r="1128" spans="2:51" s="7" customFormat="1" ht="15.75" customHeight="1">
      <c r="B1128" s="118"/>
      <c r="E1128" s="119"/>
      <c r="F1128" s="187" t="s">
        <v>132</v>
      </c>
      <c r="G1128" s="188"/>
      <c r="H1128" s="188"/>
      <c r="I1128" s="188"/>
      <c r="K1128" s="120">
        <v>1.03</v>
      </c>
      <c r="S1128" s="118"/>
      <c r="T1128" s="121"/>
      <c r="AA1128" s="122"/>
      <c r="AT1128" s="119" t="s">
        <v>130</v>
      </c>
      <c r="AU1128" s="119" t="s">
        <v>73</v>
      </c>
      <c r="AV1128" s="119" t="s">
        <v>124</v>
      </c>
      <c r="AW1128" s="119" t="s">
        <v>82</v>
      </c>
      <c r="AX1128" s="119" t="s">
        <v>18</v>
      </c>
      <c r="AY1128" s="119" t="s">
        <v>119</v>
      </c>
    </row>
    <row r="1129" spans="2:65" s="7" customFormat="1" ht="27" customHeight="1">
      <c r="B1129" s="21"/>
      <c r="C1129" s="99">
        <v>239</v>
      </c>
      <c r="D1129" s="99" t="s">
        <v>120</v>
      </c>
      <c r="E1129" s="100" t="s">
        <v>324</v>
      </c>
      <c r="F1129" s="168" t="s">
        <v>325</v>
      </c>
      <c r="G1129" s="169"/>
      <c r="H1129" s="169"/>
      <c r="I1129" s="169"/>
      <c r="J1129" s="102" t="s">
        <v>286</v>
      </c>
      <c r="K1129" s="103">
        <v>1.03</v>
      </c>
      <c r="L1129" s="172"/>
      <c r="M1129" s="169"/>
      <c r="N1129" s="173">
        <f>ROUND($L$1129*$K$1129,2)</f>
        <v>0</v>
      </c>
      <c r="O1129" s="169"/>
      <c r="P1129" s="169"/>
      <c r="Q1129" s="169"/>
      <c r="R1129" s="101"/>
      <c r="S1129" s="21"/>
      <c r="T1129" s="104"/>
      <c r="U1129" s="105" t="s">
        <v>35</v>
      </c>
      <c r="X1129" s="106">
        <v>0</v>
      </c>
      <c r="Y1129" s="106">
        <f>$X$1129*$K$1129</f>
        <v>0</v>
      </c>
      <c r="Z1129" s="106">
        <v>0</v>
      </c>
      <c r="AA1129" s="107">
        <f>$Z$1129*$K$1129</f>
        <v>0</v>
      </c>
      <c r="AR1129" s="68" t="s">
        <v>124</v>
      </c>
      <c r="AT1129" s="68" t="s">
        <v>120</v>
      </c>
      <c r="AU1129" s="68" t="s">
        <v>73</v>
      </c>
      <c r="AY1129" s="7" t="s">
        <v>119</v>
      </c>
      <c r="BE1129" s="108">
        <f>IF($U$1129="základní",$N$1129,0)</f>
        <v>0</v>
      </c>
      <c r="BF1129" s="108">
        <f>IF($U$1129="snížená",$N$1129,0)</f>
        <v>0</v>
      </c>
      <c r="BG1129" s="108">
        <f>IF($U$1129="zákl. přenesená",$N$1129,0)</f>
        <v>0</v>
      </c>
      <c r="BH1129" s="108">
        <f>IF($U$1129="sníž. přenesená",$N$1129,0)</f>
        <v>0</v>
      </c>
      <c r="BI1129" s="108">
        <f>IF($U$1129="nulová",$N$1129,0)</f>
        <v>0</v>
      </c>
      <c r="BJ1129" s="68" t="s">
        <v>18</v>
      </c>
      <c r="BK1129" s="108">
        <f>ROUND($L$1129*$K$1129,2)</f>
        <v>0</v>
      </c>
      <c r="BL1129" s="68" t="s">
        <v>124</v>
      </c>
      <c r="BM1129" s="68" t="s">
        <v>752</v>
      </c>
    </row>
    <row r="1130" spans="2:47" s="7" customFormat="1" ht="16.5" customHeight="1">
      <c r="B1130" s="21"/>
      <c r="F1130" s="166" t="s">
        <v>325</v>
      </c>
      <c r="G1130" s="150"/>
      <c r="H1130" s="150"/>
      <c r="I1130" s="150"/>
      <c r="J1130" s="150"/>
      <c r="K1130" s="150"/>
      <c r="L1130" s="150"/>
      <c r="M1130" s="150"/>
      <c r="N1130" s="150"/>
      <c r="O1130" s="150"/>
      <c r="P1130" s="150"/>
      <c r="Q1130" s="150"/>
      <c r="R1130" s="150"/>
      <c r="S1130" s="21"/>
      <c r="T1130" s="45"/>
      <c r="AA1130" s="46"/>
      <c r="AT1130" s="7" t="s">
        <v>126</v>
      </c>
      <c r="AU1130" s="7" t="s">
        <v>73</v>
      </c>
    </row>
    <row r="1131" spans="2:27" s="7" customFormat="1" ht="16.5" customHeight="1">
      <c r="B1131" s="21"/>
      <c r="F1131" s="166" t="s">
        <v>774</v>
      </c>
      <c r="G1131" s="150"/>
      <c r="H1131" s="150"/>
      <c r="I1131" s="150"/>
      <c r="J1131" s="150"/>
      <c r="K1131" s="150"/>
      <c r="L1131" s="150"/>
      <c r="M1131" s="150"/>
      <c r="N1131" s="150"/>
      <c r="O1131" s="150"/>
      <c r="P1131" s="150"/>
      <c r="Q1131" s="150"/>
      <c r="R1131" s="150"/>
      <c r="S1131" s="21"/>
      <c r="T1131" s="45"/>
      <c r="AA1131" s="46"/>
    </row>
    <row r="1132" spans="2:51" s="7" customFormat="1" ht="15.75" customHeight="1">
      <c r="B1132" s="113"/>
      <c r="E1132" s="114"/>
      <c r="F1132" s="174" t="s">
        <v>560</v>
      </c>
      <c r="G1132" s="175"/>
      <c r="H1132" s="175"/>
      <c r="I1132" s="175"/>
      <c r="K1132" s="115">
        <v>1.03</v>
      </c>
      <c r="S1132" s="113"/>
      <c r="T1132" s="116"/>
      <c r="AA1132" s="117"/>
      <c r="AT1132" s="114" t="s">
        <v>130</v>
      </c>
      <c r="AU1132" s="114" t="s">
        <v>73</v>
      </c>
      <c r="AV1132" s="114" t="s">
        <v>73</v>
      </c>
      <c r="AW1132" s="114" t="s">
        <v>82</v>
      </c>
      <c r="AX1132" s="114" t="s">
        <v>65</v>
      </c>
      <c r="AY1132" s="114" t="s">
        <v>119</v>
      </c>
    </row>
    <row r="1133" spans="2:51" s="7" customFormat="1" ht="15.75" customHeight="1">
      <c r="B1133" s="118"/>
      <c r="E1133" s="119"/>
      <c r="F1133" s="187" t="s">
        <v>132</v>
      </c>
      <c r="G1133" s="188"/>
      <c r="H1133" s="188"/>
      <c r="I1133" s="188"/>
      <c r="K1133" s="120">
        <v>1.03</v>
      </c>
      <c r="S1133" s="118"/>
      <c r="T1133" s="121"/>
      <c r="AA1133" s="122"/>
      <c r="AT1133" s="119" t="s">
        <v>130</v>
      </c>
      <c r="AU1133" s="119" t="s">
        <v>73</v>
      </c>
      <c r="AV1133" s="119" t="s">
        <v>124</v>
      </c>
      <c r="AW1133" s="119" t="s">
        <v>82</v>
      </c>
      <c r="AX1133" s="119" t="s">
        <v>18</v>
      </c>
      <c r="AY1133" s="119" t="s">
        <v>119</v>
      </c>
    </row>
    <row r="1134" spans="2:65" s="7" customFormat="1" ht="27" customHeight="1">
      <c r="B1134" s="21"/>
      <c r="C1134" s="99">
        <v>240</v>
      </c>
      <c r="D1134" s="99" t="s">
        <v>120</v>
      </c>
      <c r="E1134" s="100" t="s">
        <v>328</v>
      </c>
      <c r="F1134" s="168" t="s">
        <v>329</v>
      </c>
      <c r="G1134" s="169"/>
      <c r="H1134" s="169"/>
      <c r="I1134" s="169"/>
      <c r="J1134" s="102" t="s">
        <v>286</v>
      </c>
      <c r="K1134" s="103">
        <v>22.66</v>
      </c>
      <c r="L1134" s="172"/>
      <c r="M1134" s="169"/>
      <c r="N1134" s="173">
        <f>ROUND($L$1134*$K$1134,2)</f>
        <v>0</v>
      </c>
      <c r="O1134" s="169"/>
      <c r="P1134" s="169"/>
      <c r="Q1134" s="169"/>
      <c r="R1134" s="101"/>
      <c r="S1134" s="21"/>
      <c r="T1134" s="104"/>
      <c r="U1134" s="105" t="s">
        <v>35</v>
      </c>
      <c r="X1134" s="106">
        <v>0</v>
      </c>
      <c r="Y1134" s="106">
        <f>$X$1134*$K$1134</f>
        <v>0</v>
      </c>
      <c r="Z1134" s="106">
        <v>0</v>
      </c>
      <c r="AA1134" s="107">
        <f>$Z$1134*$K$1134</f>
        <v>0</v>
      </c>
      <c r="AR1134" s="68" t="s">
        <v>124</v>
      </c>
      <c r="AT1134" s="68" t="s">
        <v>120</v>
      </c>
      <c r="AU1134" s="68" t="s">
        <v>73</v>
      </c>
      <c r="AY1134" s="7" t="s">
        <v>119</v>
      </c>
      <c r="BE1134" s="108">
        <f>IF($U$1134="základní",$N$1134,0)</f>
        <v>0</v>
      </c>
      <c r="BF1134" s="108">
        <f>IF($U$1134="snížená",$N$1134,0)</f>
        <v>0</v>
      </c>
      <c r="BG1134" s="108">
        <f>IF($U$1134="zákl. přenesená",$N$1134,0)</f>
        <v>0</v>
      </c>
      <c r="BH1134" s="108">
        <f>IF($U$1134="sníž. přenesená",$N$1134,0)</f>
        <v>0</v>
      </c>
      <c r="BI1134" s="108">
        <f>IF($U$1134="nulová",$N$1134,0)</f>
        <v>0</v>
      </c>
      <c r="BJ1134" s="68" t="s">
        <v>18</v>
      </c>
      <c r="BK1134" s="108">
        <f>ROUND($L$1134*$K$1134,2)</f>
        <v>0</v>
      </c>
      <c r="BL1134" s="68" t="s">
        <v>124</v>
      </c>
      <c r="BM1134" s="68" t="s">
        <v>753</v>
      </c>
    </row>
    <row r="1135" spans="2:47" s="7" customFormat="1" ht="16.5" customHeight="1">
      <c r="B1135" s="21"/>
      <c r="F1135" s="191" t="s">
        <v>329</v>
      </c>
      <c r="G1135" s="191"/>
      <c r="H1135" s="191"/>
      <c r="I1135" s="191"/>
      <c r="J1135" s="191"/>
      <c r="K1135" s="191"/>
      <c r="L1135" s="191"/>
      <c r="M1135" s="191"/>
      <c r="N1135" s="191"/>
      <c r="O1135" s="191"/>
      <c r="P1135" s="191"/>
      <c r="Q1135" s="191"/>
      <c r="R1135" s="192"/>
      <c r="S1135" s="21"/>
      <c r="T1135" s="45"/>
      <c r="AA1135" s="46"/>
      <c r="AT1135" s="7" t="s">
        <v>126</v>
      </c>
      <c r="AU1135" s="7" t="s">
        <v>73</v>
      </c>
    </row>
    <row r="1136" spans="2:27" s="7" customFormat="1" ht="16.5" customHeight="1">
      <c r="B1136" s="21"/>
      <c r="F1136" s="166" t="s">
        <v>774</v>
      </c>
      <c r="G1136" s="150"/>
      <c r="H1136" s="150"/>
      <c r="I1136" s="150"/>
      <c r="J1136" s="150"/>
      <c r="K1136" s="150"/>
      <c r="L1136" s="150"/>
      <c r="M1136" s="150"/>
      <c r="N1136" s="150"/>
      <c r="O1136" s="150"/>
      <c r="P1136" s="150"/>
      <c r="Q1136" s="150"/>
      <c r="R1136" s="150"/>
      <c r="S1136" s="21"/>
      <c r="T1136" s="45"/>
      <c r="AA1136" s="46"/>
    </row>
    <row r="1137" spans="2:51" s="7" customFormat="1" ht="15.75" customHeight="1">
      <c r="B1137" s="113"/>
      <c r="E1137" s="114"/>
      <c r="F1137" s="174" t="s">
        <v>754</v>
      </c>
      <c r="G1137" s="175"/>
      <c r="H1137" s="175"/>
      <c r="I1137" s="175"/>
      <c r="K1137" s="115">
        <v>22.66</v>
      </c>
      <c r="S1137" s="113"/>
      <c r="T1137" s="116"/>
      <c r="AA1137" s="117"/>
      <c r="AT1137" s="114" t="s">
        <v>130</v>
      </c>
      <c r="AU1137" s="114" t="s">
        <v>73</v>
      </c>
      <c r="AV1137" s="114" t="s">
        <v>73</v>
      </c>
      <c r="AW1137" s="114" t="s">
        <v>82</v>
      </c>
      <c r="AX1137" s="114" t="s">
        <v>65</v>
      </c>
      <c r="AY1137" s="114" t="s">
        <v>119</v>
      </c>
    </row>
    <row r="1138" spans="2:51" s="7" customFormat="1" ht="15.75" customHeight="1">
      <c r="B1138" s="118"/>
      <c r="E1138" s="119"/>
      <c r="F1138" s="187" t="s">
        <v>132</v>
      </c>
      <c r="G1138" s="188"/>
      <c r="H1138" s="188"/>
      <c r="I1138" s="188"/>
      <c r="K1138" s="120">
        <v>22.66</v>
      </c>
      <c r="S1138" s="118"/>
      <c r="T1138" s="121"/>
      <c r="AA1138" s="122"/>
      <c r="AT1138" s="119" t="s">
        <v>130</v>
      </c>
      <c r="AU1138" s="119" t="s">
        <v>73</v>
      </c>
      <c r="AV1138" s="119" t="s">
        <v>124</v>
      </c>
      <c r="AW1138" s="119" t="s">
        <v>82</v>
      </c>
      <c r="AX1138" s="119" t="s">
        <v>18</v>
      </c>
      <c r="AY1138" s="119" t="s">
        <v>119</v>
      </c>
    </row>
    <row r="1139" spans="2:65" s="7" customFormat="1" ht="27" customHeight="1">
      <c r="B1139" s="21"/>
      <c r="C1139" s="99">
        <v>241</v>
      </c>
      <c r="D1139" s="99" t="s">
        <v>120</v>
      </c>
      <c r="E1139" s="100" t="s">
        <v>332</v>
      </c>
      <c r="F1139" s="168" t="s">
        <v>333</v>
      </c>
      <c r="G1139" s="169"/>
      <c r="H1139" s="169"/>
      <c r="I1139" s="169"/>
      <c r="J1139" s="102" t="s">
        <v>279</v>
      </c>
      <c r="K1139" s="103">
        <v>13.9</v>
      </c>
      <c r="L1139" s="172"/>
      <c r="M1139" s="169"/>
      <c r="N1139" s="173">
        <f>ROUND($L$1139*$K$1139,2)</f>
        <v>0</v>
      </c>
      <c r="O1139" s="169"/>
      <c r="P1139" s="169"/>
      <c r="Q1139" s="169"/>
      <c r="R1139" s="101"/>
      <c r="S1139" s="21"/>
      <c r="T1139" s="104"/>
      <c r="U1139" s="105" t="s">
        <v>35</v>
      </c>
      <c r="X1139" s="106">
        <v>0</v>
      </c>
      <c r="Y1139" s="106">
        <f>$X$1139*$K$1139</f>
        <v>0</v>
      </c>
      <c r="Z1139" s="106">
        <v>0</v>
      </c>
      <c r="AA1139" s="107">
        <f>$Z$1139*$K$1139</f>
        <v>0</v>
      </c>
      <c r="AR1139" s="68" t="s">
        <v>124</v>
      </c>
      <c r="AT1139" s="68" t="s">
        <v>120</v>
      </c>
      <c r="AU1139" s="68" t="s">
        <v>73</v>
      </c>
      <c r="AY1139" s="7" t="s">
        <v>119</v>
      </c>
      <c r="BE1139" s="108">
        <f>IF($U$1139="základní",$N$1139,0)</f>
        <v>0</v>
      </c>
      <c r="BF1139" s="108">
        <f>IF($U$1139="snížená",$N$1139,0)</f>
        <v>0</v>
      </c>
      <c r="BG1139" s="108">
        <f>IF($U$1139="zákl. přenesená",$N$1139,0)</f>
        <v>0</v>
      </c>
      <c r="BH1139" s="108">
        <f>IF($U$1139="sníž. přenesená",$N$1139,0)</f>
        <v>0</v>
      </c>
      <c r="BI1139" s="108">
        <f>IF($U$1139="nulová",$N$1139,0)</f>
        <v>0</v>
      </c>
      <c r="BJ1139" s="68" t="s">
        <v>18</v>
      </c>
      <c r="BK1139" s="108">
        <f>ROUND($L$1139*$K$1139,2)</f>
        <v>0</v>
      </c>
      <c r="BL1139" s="68" t="s">
        <v>124</v>
      </c>
      <c r="BM1139" s="68" t="s">
        <v>755</v>
      </c>
    </row>
    <row r="1140" spans="2:47" s="7" customFormat="1" ht="16.5" customHeight="1">
      <c r="B1140" s="21"/>
      <c r="F1140" s="166" t="s">
        <v>334</v>
      </c>
      <c r="G1140" s="150"/>
      <c r="H1140" s="150"/>
      <c r="I1140" s="150"/>
      <c r="J1140" s="150"/>
      <c r="K1140" s="150"/>
      <c r="L1140" s="150"/>
      <c r="M1140" s="150"/>
      <c r="N1140" s="150"/>
      <c r="O1140" s="150"/>
      <c r="P1140" s="150"/>
      <c r="Q1140" s="150"/>
      <c r="R1140" s="150"/>
      <c r="S1140" s="21"/>
      <c r="T1140" s="45"/>
      <c r="AA1140" s="46"/>
      <c r="AT1140" s="7" t="s">
        <v>126</v>
      </c>
      <c r="AU1140" s="7" t="s">
        <v>73</v>
      </c>
    </row>
    <row r="1141" spans="2:47" s="7" customFormat="1" ht="74.25" customHeight="1">
      <c r="B1141" s="21"/>
      <c r="F1141" s="167" t="s">
        <v>335</v>
      </c>
      <c r="G1141" s="150"/>
      <c r="H1141" s="150"/>
      <c r="I1141" s="150"/>
      <c r="J1141" s="150"/>
      <c r="K1141" s="150"/>
      <c r="L1141" s="150"/>
      <c r="M1141" s="150"/>
      <c r="N1141" s="150"/>
      <c r="O1141" s="150"/>
      <c r="P1141" s="150"/>
      <c r="Q1141" s="150"/>
      <c r="R1141" s="150"/>
      <c r="S1141" s="21"/>
      <c r="T1141" s="45"/>
      <c r="AA1141" s="46"/>
      <c r="AT1141" s="7" t="s">
        <v>128</v>
      </c>
      <c r="AU1141" s="7" t="s">
        <v>73</v>
      </c>
    </row>
    <row r="1142" spans="2:51" s="7" customFormat="1" ht="15.75" customHeight="1">
      <c r="B1142" s="109"/>
      <c r="E1142" s="110"/>
      <c r="F1142" s="189" t="s">
        <v>129</v>
      </c>
      <c r="G1142" s="190"/>
      <c r="H1142" s="190"/>
      <c r="I1142" s="190"/>
      <c r="K1142" s="110"/>
      <c r="S1142" s="109"/>
      <c r="T1142" s="111"/>
      <c r="AA1142" s="112"/>
      <c r="AT1142" s="110" t="s">
        <v>130</v>
      </c>
      <c r="AU1142" s="110" t="s">
        <v>73</v>
      </c>
      <c r="AV1142" s="110" t="s">
        <v>18</v>
      </c>
      <c r="AW1142" s="110" t="s">
        <v>82</v>
      </c>
      <c r="AX1142" s="110" t="s">
        <v>65</v>
      </c>
      <c r="AY1142" s="110" t="s">
        <v>119</v>
      </c>
    </row>
    <row r="1143" spans="2:51" s="7" customFormat="1" ht="15.75" customHeight="1">
      <c r="B1143" s="113"/>
      <c r="E1143" s="114"/>
      <c r="F1143" s="174" t="s">
        <v>756</v>
      </c>
      <c r="G1143" s="175"/>
      <c r="H1143" s="175"/>
      <c r="I1143" s="175"/>
      <c r="K1143" s="115">
        <v>13.9</v>
      </c>
      <c r="S1143" s="113"/>
      <c r="T1143" s="116"/>
      <c r="AA1143" s="117"/>
      <c r="AT1143" s="114" t="s">
        <v>130</v>
      </c>
      <c r="AU1143" s="114" t="s">
        <v>73</v>
      </c>
      <c r="AV1143" s="114" t="s">
        <v>73</v>
      </c>
      <c r="AW1143" s="114" t="s">
        <v>82</v>
      </c>
      <c r="AX1143" s="114" t="s">
        <v>65</v>
      </c>
      <c r="AY1143" s="114" t="s">
        <v>119</v>
      </c>
    </row>
    <row r="1144" spans="2:51" s="7" customFormat="1" ht="15.75" customHeight="1">
      <c r="B1144" s="118"/>
      <c r="E1144" s="119"/>
      <c r="F1144" s="187" t="s">
        <v>132</v>
      </c>
      <c r="G1144" s="188"/>
      <c r="H1144" s="188"/>
      <c r="I1144" s="188"/>
      <c r="K1144" s="120">
        <v>13.9</v>
      </c>
      <c r="S1144" s="118"/>
      <c r="T1144" s="121"/>
      <c r="AA1144" s="122"/>
      <c r="AT1144" s="119" t="s">
        <v>130</v>
      </c>
      <c r="AU1144" s="119" t="s">
        <v>73</v>
      </c>
      <c r="AV1144" s="119" t="s">
        <v>124</v>
      </c>
      <c r="AW1144" s="119" t="s">
        <v>82</v>
      </c>
      <c r="AX1144" s="119" t="s">
        <v>18</v>
      </c>
      <c r="AY1144" s="119" t="s">
        <v>119</v>
      </c>
    </row>
    <row r="1145" spans="2:65" s="7" customFormat="1" ht="27" customHeight="1">
      <c r="B1145" s="21"/>
      <c r="C1145" s="99">
        <v>242</v>
      </c>
      <c r="D1145" s="99" t="s">
        <v>120</v>
      </c>
      <c r="E1145" s="100" t="s">
        <v>338</v>
      </c>
      <c r="F1145" s="168" t="s">
        <v>339</v>
      </c>
      <c r="G1145" s="169"/>
      <c r="H1145" s="169"/>
      <c r="I1145" s="169"/>
      <c r="J1145" s="102" t="s">
        <v>286</v>
      </c>
      <c r="K1145" s="103">
        <v>14.317</v>
      </c>
      <c r="L1145" s="172"/>
      <c r="M1145" s="169"/>
      <c r="N1145" s="173">
        <f>ROUND($L$1145*$K$1145,2)</f>
        <v>0</v>
      </c>
      <c r="O1145" s="169"/>
      <c r="P1145" s="169"/>
      <c r="Q1145" s="169"/>
      <c r="R1145" s="101"/>
      <c r="S1145" s="21"/>
      <c r="T1145" s="104"/>
      <c r="U1145" s="105" t="s">
        <v>35</v>
      </c>
      <c r="X1145" s="106">
        <v>0</v>
      </c>
      <c r="Y1145" s="106">
        <f>$X$1145*$K$1145</f>
        <v>0</v>
      </c>
      <c r="Z1145" s="106">
        <v>0</v>
      </c>
      <c r="AA1145" s="107">
        <f>$Z$1145*$K$1145</f>
        <v>0</v>
      </c>
      <c r="AR1145" s="68" t="s">
        <v>124</v>
      </c>
      <c r="AT1145" s="68" t="s">
        <v>120</v>
      </c>
      <c r="AU1145" s="68" t="s">
        <v>73</v>
      </c>
      <c r="AY1145" s="7" t="s">
        <v>119</v>
      </c>
      <c r="BE1145" s="108">
        <f>IF($U$1145="základní",$N$1145,0)</f>
        <v>0</v>
      </c>
      <c r="BF1145" s="108">
        <f>IF($U$1145="snížená",$N$1145,0)</f>
        <v>0</v>
      </c>
      <c r="BG1145" s="108">
        <f>IF($U$1145="zákl. přenesená",$N$1145,0)</f>
        <v>0</v>
      </c>
      <c r="BH1145" s="108">
        <f>IF($U$1145="sníž. přenesená",$N$1145,0)</f>
        <v>0</v>
      </c>
      <c r="BI1145" s="108">
        <f>IF($U$1145="nulová",$N$1145,0)</f>
        <v>0</v>
      </c>
      <c r="BJ1145" s="68" t="s">
        <v>18</v>
      </c>
      <c r="BK1145" s="108">
        <f>ROUND($L$1145*$K$1145,2)</f>
        <v>0</v>
      </c>
      <c r="BL1145" s="68" t="s">
        <v>124</v>
      </c>
      <c r="BM1145" s="68" t="s">
        <v>757</v>
      </c>
    </row>
    <row r="1146" spans="2:47" s="7" customFormat="1" ht="16.5" customHeight="1">
      <c r="B1146" s="21"/>
      <c r="F1146" s="166" t="s">
        <v>339</v>
      </c>
      <c r="G1146" s="150"/>
      <c r="H1146" s="150"/>
      <c r="I1146" s="150"/>
      <c r="J1146" s="150"/>
      <c r="K1146" s="150"/>
      <c r="L1146" s="150"/>
      <c r="M1146" s="150"/>
      <c r="N1146" s="150"/>
      <c r="O1146" s="150"/>
      <c r="P1146" s="150"/>
      <c r="Q1146" s="150"/>
      <c r="R1146" s="150"/>
      <c r="S1146" s="21"/>
      <c r="T1146" s="45"/>
      <c r="AA1146" s="46"/>
      <c r="AT1146" s="7" t="s">
        <v>126</v>
      </c>
      <c r="AU1146" s="7" t="s">
        <v>73</v>
      </c>
    </row>
    <row r="1147" spans="2:27" s="7" customFormat="1" ht="16.5" customHeight="1">
      <c r="B1147" s="21"/>
      <c r="F1147" s="166" t="s">
        <v>774</v>
      </c>
      <c r="G1147" s="150"/>
      <c r="H1147" s="150"/>
      <c r="I1147" s="150"/>
      <c r="J1147" s="150"/>
      <c r="K1147" s="150"/>
      <c r="L1147" s="150"/>
      <c r="M1147" s="150"/>
      <c r="N1147" s="150"/>
      <c r="O1147" s="150"/>
      <c r="P1147" s="150"/>
      <c r="Q1147" s="150"/>
      <c r="R1147" s="150"/>
      <c r="S1147" s="21"/>
      <c r="T1147" s="45"/>
      <c r="AA1147" s="46"/>
    </row>
    <row r="1148" spans="2:51" s="7" customFormat="1" ht="15.75" customHeight="1">
      <c r="B1148" s="113"/>
      <c r="E1148" s="114"/>
      <c r="F1148" s="174" t="s">
        <v>758</v>
      </c>
      <c r="G1148" s="175"/>
      <c r="H1148" s="175"/>
      <c r="I1148" s="175"/>
      <c r="K1148" s="115">
        <v>14.317</v>
      </c>
      <c r="S1148" s="113"/>
      <c r="T1148" s="116"/>
      <c r="AA1148" s="117"/>
      <c r="AT1148" s="114" t="s">
        <v>130</v>
      </c>
      <c r="AU1148" s="114" t="s">
        <v>73</v>
      </c>
      <c r="AV1148" s="114" t="s">
        <v>73</v>
      </c>
      <c r="AW1148" s="114" t="s">
        <v>82</v>
      </c>
      <c r="AX1148" s="114" t="s">
        <v>65</v>
      </c>
      <c r="AY1148" s="114" t="s">
        <v>119</v>
      </c>
    </row>
    <row r="1149" spans="2:51" s="7" customFormat="1" ht="15.75" customHeight="1">
      <c r="B1149" s="118"/>
      <c r="E1149" s="119"/>
      <c r="F1149" s="187" t="s">
        <v>132</v>
      </c>
      <c r="G1149" s="188"/>
      <c r="H1149" s="188"/>
      <c r="I1149" s="188"/>
      <c r="K1149" s="120">
        <v>14.317</v>
      </c>
      <c r="S1149" s="118"/>
      <c r="T1149" s="121"/>
      <c r="AA1149" s="122"/>
      <c r="AT1149" s="119" t="s">
        <v>130</v>
      </c>
      <c r="AU1149" s="119" t="s">
        <v>73</v>
      </c>
      <c r="AV1149" s="119" t="s">
        <v>124</v>
      </c>
      <c r="AW1149" s="119" t="s">
        <v>82</v>
      </c>
      <c r="AX1149" s="119" t="s">
        <v>18</v>
      </c>
      <c r="AY1149" s="119" t="s">
        <v>119</v>
      </c>
    </row>
    <row r="1150" spans="2:65" s="7" customFormat="1" ht="27" customHeight="1">
      <c r="B1150" s="21"/>
      <c r="C1150" s="99">
        <v>243</v>
      </c>
      <c r="D1150" s="99" t="s">
        <v>120</v>
      </c>
      <c r="E1150" s="100" t="s">
        <v>342</v>
      </c>
      <c r="F1150" s="168" t="s">
        <v>343</v>
      </c>
      <c r="G1150" s="169"/>
      <c r="H1150" s="169"/>
      <c r="I1150" s="169"/>
      <c r="J1150" s="102" t="s">
        <v>146</v>
      </c>
      <c r="K1150" s="103">
        <v>3.68</v>
      </c>
      <c r="L1150" s="172"/>
      <c r="M1150" s="169"/>
      <c r="N1150" s="173">
        <f>ROUND($L$1150*$K$1150,2)</f>
        <v>0</v>
      </c>
      <c r="O1150" s="169"/>
      <c r="P1150" s="169"/>
      <c r="Q1150" s="169"/>
      <c r="R1150" s="101"/>
      <c r="S1150" s="21"/>
      <c r="T1150" s="104"/>
      <c r="U1150" s="105" t="s">
        <v>35</v>
      </c>
      <c r="X1150" s="106">
        <v>0</v>
      </c>
      <c r="Y1150" s="106">
        <f>$X$1150*$K$1150</f>
        <v>0</v>
      </c>
      <c r="Z1150" s="106">
        <v>0</v>
      </c>
      <c r="AA1150" s="107">
        <f>$Z$1150*$K$1150</f>
        <v>0</v>
      </c>
      <c r="AR1150" s="68" t="s">
        <v>124</v>
      </c>
      <c r="AT1150" s="68" t="s">
        <v>120</v>
      </c>
      <c r="AU1150" s="68" t="s">
        <v>73</v>
      </c>
      <c r="AY1150" s="7" t="s">
        <v>119</v>
      </c>
      <c r="BE1150" s="108">
        <f>IF($U$1150="základní",$N$1150,0)</f>
        <v>0</v>
      </c>
      <c r="BF1150" s="108">
        <f>IF($U$1150="snížená",$N$1150,0)</f>
        <v>0</v>
      </c>
      <c r="BG1150" s="108">
        <f>IF($U$1150="zákl. přenesená",$N$1150,0)</f>
        <v>0</v>
      </c>
      <c r="BH1150" s="108">
        <f>IF($U$1150="sníž. přenesená",$N$1150,0)</f>
        <v>0</v>
      </c>
      <c r="BI1150" s="108">
        <f>IF($U$1150="nulová",$N$1150,0)</f>
        <v>0</v>
      </c>
      <c r="BJ1150" s="68" t="s">
        <v>18</v>
      </c>
      <c r="BK1150" s="108">
        <f>ROUND($L$1150*$K$1150,2)</f>
        <v>0</v>
      </c>
      <c r="BL1150" s="68" t="s">
        <v>124</v>
      </c>
      <c r="BM1150" s="68" t="s">
        <v>759</v>
      </c>
    </row>
    <row r="1151" spans="2:47" s="7" customFormat="1" ht="16.5" customHeight="1">
      <c r="B1151" s="21"/>
      <c r="F1151" s="166" t="s">
        <v>344</v>
      </c>
      <c r="G1151" s="150"/>
      <c r="H1151" s="150"/>
      <c r="I1151" s="150"/>
      <c r="J1151" s="150"/>
      <c r="K1151" s="150"/>
      <c r="L1151" s="150"/>
      <c r="M1151" s="150"/>
      <c r="N1151" s="150"/>
      <c r="O1151" s="150"/>
      <c r="P1151" s="150"/>
      <c r="Q1151" s="150"/>
      <c r="R1151" s="150"/>
      <c r="S1151" s="21"/>
      <c r="T1151" s="45"/>
      <c r="AA1151" s="46"/>
      <c r="AT1151" s="7" t="s">
        <v>126</v>
      </c>
      <c r="AU1151" s="7" t="s">
        <v>73</v>
      </c>
    </row>
    <row r="1152" spans="2:51" s="7" customFormat="1" ht="15.75" customHeight="1">
      <c r="B1152" s="113"/>
      <c r="E1152" s="114"/>
      <c r="F1152" s="174" t="s">
        <v>760</v>
      </c>
      <c r="G1152" s="175"/>
      <c r="H1152" s="175"/>
      <c r="I1152" s="175"/>
      <c r="K1152" s="115">
        <v>3.68</v>
      </c>
      <c r="S1152" s="113"/>
      <c r="T1152" s="116"/>
      <c r="AA1152" s="117"/>
      <c r="AT1152" s="114" t="s">
        <v>130</v>
      </c>
      <c r="AU1152" s="114" t="s">
        <v>73</v>
      </c>
      <c r="AV1152" s="114" t="s">
        <v>73</v>
      </c>
      <c r="AW1152" s="114" t="s">
        <v>82</v>
      </c>
      <c r="AX1152" s="114" t="s">
        <v>65</v>
      </c>
      <c r="AY1152" s="114" t="s">
        <v>119</v>
      </c>
    </row>
    <row r="1153" spans="2:51" s="7" customFormat="1" ht="15.75" customHeight="1">
      <c r="B1153" s="118"/>
      <c r="E1153" s="119"/>
      <c r="F1153" s="187" t="s">
        <v>132</v>
      </c>
      <c r="G1153" s="188"/>
      <c r="H1153" s="188"/>
      <c r="I1153" s="188"/>
      <c r="K1153" s="120">
        <v>3.68</v>
      </c>
      <c r="S1153" s="118"/>
      <c r="T1153" s="121"/>
      <c r="AA1153" s="122"/>
      <c r="AT1153" s="119" t="s">
        <v>130</v>
      </c>
      <c r="AU1153" s="119" t="s">
        <v>73</v>
      </c>
      <c r="AV1153" s="119" t="s">
        <v>124</v>
      </c>
      <c r="AW1153" s="119" t="s">
        <v>82</v>
      </c>
      <c r="AX1153" s="119" t="s">
        <v>18</v>
      </c>
      <c r="AY1153" s="119" t="s">
        <v>119</v>
      </c>
    </row>
    <row r="1154" spans="2:65" s="7" customFormat="1" ht="15.75" customHeight="1">
      <c r="B1154" s="21"/>
      <c r="C1154" s="99">
        <v>244</v>
      </c>
      <c r="D1154" s="99" t="s">
        <v>120</v>
      </c>
      <c r="E1154" s="100" t="s">
        <v>396</v>
      </c>
      <c r="F1154" s="168" t="s">
        <v>397</v>
      </c>
      <c r="G1154" s="169"/>
      <c r="H1154" s="169"/>
      <c r="I1154" s="169"/>
      <c r="J1154" s="102" t="s">
        <v>286</v>
      </c>
      <c r="K1154" s="103">
        <v>2</v>
      </c>
      <c r="L1154" s="172"/>
      <c r="M1154" s="169"/>
      <c r="N1154" s="173">
        <f>ROUND($L$1154*$K$1154,2)</f>
        <v>0</v>
      </c>
      <c r="O1154" s="169"/>
      <c r="P1154" s="169"/>
      <c r="Q1154" s="169"/>
      <c r="R1154" s="101"/>
      <c r="S1154" s="21"/>
      <c r="T1154" s="104"/>
      <c r="U1154" s="105" t="s">
        <v>35</v>
      </c>
      <c r="X1154" s="106">
        <v>0</v>
      </c>
      <c r="Y1154" s="106" t="e">
        <f>#REF!*#REF!</f>
        <v>#REF!</v>
      </c>
      <c r="Z1154" s="106">
        <v>0</v>
      </c>
      <c r="AA1154" s="107" t="e">
        <f>#REF!*#REF!</f>
        <v>#REF!</v>
      </c>
      <c r="AR1154" s="68" t="s">
        <v>124</v>
      </c>
      <c r="AT1154" s="68" t="s">
        <v>120</v>
      </c>
      <c r="AU1154" s="68" t="s">
        <v>73</v>
      </c>
      <c r="AY1154" s="7" t="s">
        <v>119</v>
      </c>
      <c r="BE1154" s="108">
        <f>IF($U$1154="základní",$N$1154,0)</f>
        <v>0</v>
      </c>
      <c r="BF1154" s="108">
        <f>IF($U$1154="snížená",$N$1154,0)</f>
        <v>0</v>
      </c>
      <c r="BG1154" s="108">
        <f>IF($U$1154="zákl. přenesená",$N$1154,0)</f>
        <v>0</v>
      </c>
      <c r="BH1154" s="108">
        <f>IF($U$1154="sníž. přenesená",$N$1154,0)</f>
        <v>0</v>
      </c>
      <c r="BI1154" s="108">
        <f>IF($U$1154="nulová",$N$1154,0)</f>
        <v>0</v>
      </c>
      <c r="BJ1154" s="68" t="s">
        <v>18</v>
      </c>
      <c r="BK1154" s="108">
        <f>ROUND($L$1154*$K$1154,2)</f>
        <v>0</v>
      </c>
      <c r="BL1154" s="68" t="s">
        <v>124</v>
      </c>
      <c r="BM1154" s="68" t="s">
        <v>395</v>
      </c>
    </row>
    <row r="1155" spans="2:47" s="7" customFormat="1" ht="16.5" customHeight="1">
      <c r="B1155" s="21"/>
      <c r="F1155" s="166" t="s">
        <v>397</v>
      </c>
      <c r="G1155" s="150"/>
      <c r="H1155" s="150"/>
      <c r="I1155" s="150"/>
      <c r="J1155" s="150"/>
      <c r="K1155" s="150"/>
      <c r="L1155" s="150"/>
      <c r="M1155" s="150"/>
      <c r="N1155" s="150"/>
      <c r="O1155" s="150"/>
      <c r="P1155" s="150"/>
      <c r="Q1155" s="150"/>
      <c r="R1155" s="150"/>
      <c r="S1155" s="21"/>
      <c r="T1155" s="45"/>
      <c r="AA1155" s="46"/>
      <c r="AT1155" s="7" t="s">
        <v>126</v>
      </c>
      <c r="AU1155" s="7" t="s">
        <v>73</v>
      </c>
    </row>
    <row r="1156" spans="2:27" s="7" customFormat="1" ht="16.5" customHeight="1">
      <c r="B1156" s="21"/>
      <c r="F1156" s="126" t="s">
        <v>779</v>
      </c>
      <c r="S1156" s="21"/>
      <c r="T1156" s="45"/>
      <c r="AA1156" s="46"/>
    </row>
    <row r="1157" spans="2:65" s="7" customFormat="1" ht="15.75" customHeight="1">
      <c r="B1157" s="21"/>
      <c r="C1157" s="99">
        <v>245</v>
      </c>
      <c r="D1157" s="99" t="s">
        <v>120</v>
      </c>
      <c r="E1157" s="100" t="s">
        <v>399</v>
      </c>
      <c r="F1157" s="168" t="s">
        <v>400</v>
      </c>
      <c r="G1157" s="169"/>
      <c r="H1157" s="169"/>
      <c r="I1157" s="169"/>
      <c r="J1157" s="102" t="s">
        <v>286</v>
      </c>
      <c r="K1157" s="103">
        <v>2</v>
      </c>
      <c r="L1157" s="172"/>
      <c r="M1157" s="169"/>
      <c r="N1157" s="173">
        <f>ROUND($L$1157*$K$1157,2)</f>
        <v>0</v>
      </c>
      <c r="O1157" s="169"/>
      <c r="P1157" s="169"/>
      <c r="Q1157" s="169"/>
      <c r="R1157" s="101"/>
      <c r="S1157" s="21"/>
      <c r="T1157" s="104"/>
      <c r="U1157" s="105" t="s">
        <v>35</v>
      </c>
      <c r="X1157" s="106">
        <v>0</v>
      </c>
      <c r="Y1157" s="106" t="e">
        <f>#REF!*#REF!</f>
        <v>#REF!</v>
      </c>
      <c r="Z1157" s="106">
        <v>0</v>
      </c>
      <c r="AA1157" s="107" t="e">
        <f>#REF!*#REF!</f>
        <v>#REF!</v>
      </c>
      <c r="AR1157" s="68" t="s">
        <v>124</v>
      </c>
      <c r="AT1157" s="68" t="s">
        <v>120</v>
      </c>
      <c r="AU1157" s="68" t="s">
        <v>73</v>
      </c>
      <c r="AY1157" s="7" t="s">
        <v>119</v>
      </c>
      <c r="BE1157" s="108">
        <f>IF($U$1157="základní",$N$1157,0)</f>
        <v>0</v>
      </c>
      <c r="BF1157" s="108">
        <f>IF($U$1157="snížená",$N$1157,0)</f>
        <v>0</v>
      </c>
      <c r="BG1157" s="108">
        <f>IF($U$1157="zákl. přenesená",$N$1157,0)</f>
        <v>0</v>
      </c>
      <c r="BH1157" s="108">
        <f>IF($U$1157="sníž. přenesená",$N$1157,0)</f>
        <v>0</v>
      </c>
      <c r="BI1157" s="108">
        <f>IF($U$1157="nulová",$N$1157,0)</f>
        <v>0</v>
      </c>
      <c r="BJ1157" s="68" t="s">
        <v>18</v>
      </c>
      <c r="BK1157" s="108">
        <f>ROUND($L$1157*$K$1157,2)</f>
        <v>0</v>
      </c>
      <c r="BL1157" s="68" t="s">
        <v>124</v>
      </c>
      <c r="BM1157" s="68" t="s">
        <v>398</v>
      </c>
    </row>
    <row r="1158" spans="2:47" s="7" customFormat="1" ht="16.5" customHeight="1">
      <c r="B1158" s="21"/>
      <c r="F1158" s="166" t="s">
        <v>400</v>
      </c>
      <c r="G1158" s="150"/>
      <c r="H1158" s="150"/>
      <c r="I1158" s="150"/>
      <c r="J1158" s="150"/>
      <c r="K1158" s="150"/>
      <c r="L1158" s="150"/>
      <c r="M1158" s="150"/>
      <c r="N1158" s="150"/>
      <c r="O1158" s="150"/>
      <c r="P1158" s="150"/>
      <c r="Q1158" s="150"/>
      <c r="R1158" s="150"/>
      <c r="S1158" s="21"/>
      <c r="T1158" s="45"/>
      <c r="AA1158" s="46"/>
      <c r="AT1158" s="7" t="s">
        <v>126</v>
      </c>
      <c r="AU1158" s="7" t="s">
        <v>73</v>
      </c>
    </row>
    <row r="1159" spans="2:27" s="7" customFormat="1" ht="16.5" customHeight="1">
      <c r="B1159" s="21"/>
      <c r="F1159" s="205" t="s">
        <v>774</v>
      </c>
      <c r="G1159" s="150"/>
      <c r="H1159" s="150"/>
      <c r="I1159" s="150"/>
      <c r="J1159" s="150"/>
      <c r="K1159" s="150"/>
      <c r="L1159" s="150"/>
      <c r="M1159" s="150"/>
      <c r="N1159" s="150"/>
      <c r="O1159" s="150"/>
      <c r="P1159" s="150"/>
      <c r="Q1159" s="150"/>
      <c r="R1159" s="150"/>
      <c r="S1159" s="21"/>
      <c r="T1159" s="45"/>
      <c r="AA1159" s="46"/>
    </row>
    <row r="1160" spans="2:63" s="90" customFormat="1" ht="30.75" customHeight="1">
      <c r="B1160" s="91"/>
      <c r="D1160" s="98" t="s">
        <v>91</v>
      </c>
      <c r="N1160" s="170">
        <f>$BK$1160</f>
        <v>0</v>
      </c>
      <c r="O1160" s="171"/>
      <c r="P1160" s="171"/>
      <c r="Q1160" s="171"/>
      <c r="S1160" s="91"/>
      <c r="T1160" s="94"/>
      <c r="W1160" s="95">
        <f>SUM($W$1161:$W$1179)</f>
        <v>0</v>
      </c>
      <c r="Y1160" s="95">
        <f>SUM($Y$1161:$Y$1179)</f>
        <v>0</v>
      </c>
      <c r="AA1160" s="96">
        <f>SUM($AA$1161:$AA$1179)</f>
        <v>0</v>
      </c>
      <c r="AR1160" s="93" t="s">
        <v>18</v>
      </c>
      <c r="AT1160" s="93" t="s">
        <v>64</v>
      </c>
      <c r="AU1160" s="93" t="s">
        <v>18</v>
      </c>
      <c r="AY1160" s="93" t="s">
        <v>119</v>
      </c>
      <c r="BK1160" s="97">
        <f>SUM($BK$1161:$BK$1179)</f>
        <v>0</v>
      </c>
    </row>
    <row r="1161" spans="2:65" s="7" customFormat="1" ht="27" customHeight="1">
      <c r="B1161" s="21"/>
      <c r="C1161" s="99">
        <v>246</v>
      </c>
      <c r="D1161" s="99" t="s">
        <v>120</v>
      </c>
      <c r="E1161" s="100" t="s">
        <v>402</v>
      </c>
      <c r="F1161" s="168" t="s">
        <v>403</v>
      </c>
      <c r="G1161" s="169"/>
      <c r="H1161" s="169"/>
      <c r="I1161" s="169"/>
      <c r="J1161" s="102" t="s">
        <v>180</v>
      </c>
      <c r="K1161" s="103">
        <v>16.469</v>
      </c>
      <c r="L1161" s="172"/>
      <c r="M1161" s="169"/>
      <c r="N1161" s="173">
        <f>ROUND($L$1161*$K$1161,2)</f>
        <v>0</v>
      </c>
      <c r="O1161" s="169"/>
      <c r="P1161" s="169"/>
      <c r="Q1161" s="169"/>
      <c r="R1161" s="101"/>
      <c r="S1161" s="21"/>
      <c r="T1161" s="104"/>
      <c r="U1161" s="105" t="s">
        <v>35</v>
      </c>
      <c r="X1161" s="106">
        <v>0</v>
      </c>
      <c r="Y1161" s="106">
        <f>$X$1161*$K$1161</f>
        <v>0</v>
      </c>
      <c r="Z1161" s="106">
        <v>0</v>
      </c>
      <c r="AA1161" s="107">
        <f>$Z$1161*$K$1161</f>
        <v>0</v>
      </c>
      <c r="AR1161" s="68" t="s">
        <v>124</v>
      </c>
      <c r="AT1161" s="68" t="s">
        <v>120</v>
      </c>
      <c r="AU1161" s="68" t="s">
        <v>73</v>
      </c>
      <c r="AY1161" s="7" t="s">
        <v>119</v>
      </c>
      <c r="BE1161" s="108">
        <f>IF($U$1161="základní",$N$1161,0)</f>
        <v>0</v>
      </c>
      <c r="BF1161" s="108">
        <f>IF($U$1161="snížená",$N$1161,0)</f>
        <v>0</v>
      </c>
      <c r="BG1161" s="108">
        <f>IF($U$1161="zákl. přenesená",$N$1161,0)</f>
        <v>0</v>
      </c>
      <c r="BH1161" s="108">
        <f>IF($U$1161="sníž. přenesená",$N$1161,0)</f>
        <v>0</v>
      </c>
      <c r="BI1161" s="108">
        <f>IF($U$1161="nulová",$N$1161,0)</f>
        <v>0</v>
      </c>
      <c r="BJ1161" s="68" t="s">
        <v>18</v>
      </c>
      <c r="BK1161" s="108">
        <f>ROUND($L$1161*$K$1161,2)</f>
        <v>0</v>
      </c>
      <c r="BL1161" s="68" t="s">
        <v>124</v>
      </c>
      <c r="BM1161" s="68" t="s">
        <v>439</v>
      </c>
    </row>
    <row r="1162" spans="2:47" s="7" customFormat="1" ht="16.5" customHeight="1">
      <c r="B1162" s="21"/>
      <c r="F1162" s="166" t="s">
        <v>404</v>
      </c>
      <c r="G1162" s="150"/>
      <c r="H1162" s="150"/>
      <c r="I1162" s="150"/>
      <c r="J1162" s="150"/>
      <c r="K1162" s="150"/>
      <c r="L1162" s="150"/>
      <c r="M1162" s="150"/>
      <c r="N1162" s="150"/>
      <c r="O1162" s="150"/>
      <c r="P1162" s="150"/>
      <c r="Q1162" s="150"/>
      <c r="R1162" s="150"/>
      <c r="S1162" s="21"/>
      <c r="T1162" s="45"/>
      <c r="AA1162" s="46"/>
      <c r="AT1162" s="7" t="s">
        <v>126</v>
      </c>
      <c r="AU1162" s="7" t="s">
        <v>73</v>
      </c>
    </row>
    <row r="1163" spans="2:47" s="7" customFormat="1" ht="85.5" customHeight="1">
      <c r="B1163" s="21"/>
      <c r="F1163" s="167" t="s">
        <v>405</v>
      </c>
      <c r="G1163" s="150"/>
      <c r="H1163" s="150"/>
      <c r="I1163" s="150"/>
      <c r="J1163" s="150"/>
      <c r="K1163" s="150"/>
      <c r="L1163" s="150"/>
      <c r="M1163" s="150"/>
      <c r="N1163" s="150"/>
      <c r="O1163" s="150"/>
      <c r="P1163" s="150"/>
      <c r="Q1163" s="150"/>
      <c r="R1163" s="150"/>
      <c r="S1163" s="21"/>
      <c r="T1163" s="45"/>
      <c r="AA1163" s="46"/>
      <c r="AT1163" s="7" t="s">
        <v>128</v>
      </c>
      <c r="AU1163" s="7" t="s">
        <v>73</v>
      </c>
    </row>
    <row r="1164" spans="2:65" s="7" customFormat="1" ht="15.75" customHeight="1">
      <c r="B1164" s="21"/>
      <c r="C1164" s="99">
        <v>247</v>
      </c>
      <c r="D1164" s="99" t="s">
        <v>120</v>
      </c>
      <c r="E1164" s="100" t="s">
        <v>407</v>
      </c>
      <c r="F1164" s="168" t="s">
        <v>408</v>
      </c>
      <c r="G1164" s="169"/>
      <c r="H1164" s="169"/>
      <c r="I1164" s="169"/>
      <c r="J1164" s="102" t="s">
        <v>180</v>
      </c>
      <c r="K1164" s="103">
        <v>312.911</v>
      </c>
      <c r="L1164" s="172"/>
      <c r="M1164" s="169"/>
      <c r="N1164" s="173">
        <f>ROUND($L$1164*$K$1164,2)</f>
        <v>0</v>
      </c>
      <c r="O1164" s="169"/>
      <c r="P1164" s="169"/>
      <c r="Q1164" s="169"/>
      <c r="R1164" s="101"/>
      <c r="S1164" s="21"/>
      <c r="T1164" s="104"/>
      <c r="U1164" s="105" t="s">
        <v>35</v>
      </c>
      <c r="X1164" s="106">
        <v>0</v>
      </c>
      <c r="Y1164" s="106">
        <f>$X$1164*$K$1164</f>
        <v>0</v>
      </c>
      <c r="Z1164" s="106">
        <v>0</v>
      </c>
      <c r="AA1164" s="107">
        <f>$Z$1164*$K$1164</f>
        <v>0</v>
      </c>
      <c r="AR1164" s="68" t="s">
        <v>124</v>
      </c>
      <c r="AT1164" s="68" t="s">
        <v>120</v>
      </c>
      <c r="AU1164" s="68" t="s">
        <v>73</v>
      </c>
      <c r="AY1164" s="7" t="s">
        <v>119</v>
      </c>
      <c r="BE1164" s="108">
        <f>IF($U$1164="základní",$N$1164,0)</f>
        <v>0</v>
      </c>
      <c r="BF1164" s="108">
        <f>IF($U$1164="snížená",$N$1164,0)</f>
        <v>0</v>
      </c>
      <c r="BG1164" s="108">
        <f>IF($U$1164="zákl. přenesená",$N$1164,0)</f>
        <v>0</v>
      </c>
      <c r="BH1164" s="108">
        <f>IF($U$1164="sníž. přenesená",$N$1164,0)</f>
        <v>0</v>
      </c>
      <c r="BI1164" s="108">
        <f>IF($U$1164="nulová",$N$1164,0)</f>
        <v>0</v>
      </c>
      <c r="BJ1164" s="68" t="s">
        <v>18</v>
      </c>
      <c r="BK1164" s="108">
        <f>ROUND($L$1164*$K$1164,2)</f>
        <v>0</v>
      </c>
      <c r="BL1164" s="68" t="s">
        <v>124</v>
      </c>
      <c r="BM1164" s="68" t="s">
        <v>761</v>
      </c>
    </row>
    <row r="1165" spans="2:47" s="7" customFormat="1" ht="16.5" customHeight="1">
      <c r="B1165" s="21"/>
      <c r="F1165" s="166" t="s">
        <v>409</v>
      </c>
      <c r="G1165" s="150"/>
      <c r="H1165" s="150"/>
      <c r="I1165" s="150"/>
      <c r="J1165" s="150"/>
      <c r="K1165" s="150"/>
      <c r="L1165" s="150"/>
      <c r="M1165" s="150"/>
      <c r="N1165" s="150"/>
      <c r="O1165" s="150"/>
      <c r="P1165" s="150"/>
      <c r="Q1165" s="150"/>
      <c r="R1165" s="150"/>
      <c r="S1165" s="21"/>
      <c r="T1165" s="45"/>
      <c r="AA1165" s="46"/>
      <c r="AT1165" s="7" t="s">
        <v>126</v>
      </c>
      <c r="AU1165" s="7" t="s">
        <v>73</v>
      </c>
    </row>
    <row r="1166" spans="2:47" s="7" customFormat="1" ht="85.5" customHeight="1">
      <c r="B1166" s="21"/>
      <c r="F1166" s="167" t="s">
        <v>405</v>
      </c>
      <c r="G1166" s="150"/>
      <c r="H1166" s="150"/>
      <c r="I1166" s="150"/>
      <c r="J1166" s="150"/>
      <c r="K1166" s="150"/>
      <c r="L1166" s="150"/>
      <c r="M1166" s="150"/>
      <c r="N1166" s="150"/>
      <c r="O1166" s="150"/>
      <c r="P1166" s="150"/>
      <c r="Q1166" s="150"/>
      <c r="R1166" s="150"/>
      <c r="S1166" s="21"/>
      <c r="T1166" s="45"/>
      <c r="AA1166" s="46"/>
      <c r="AT1166" s="7" t="s">
        <v>128</v>
      </c>
      <c r="AU1166" s="7" t="s">
        <v>73</v>
      </c>
    </row>
    <row r="1167" spans="2:51" s="7" customFormat="1" ht="15.75" customHeight="1">
      <c r="B1167" s="113"/>
      <c r="E1167" s="114"/>
      <c r="F1167" s="174" t="s">
        <v>762</v>
      </c>
      <c r="G1167" s="175"/>
      <c r="H1167" s="175"/>
      <c r="I1167" s="175"/>
      <c r="K1167" s="115">
        <v>312.911</v>
      </c>
      <c r="S1167" s="113"/>
      <c r="T1167" s="116"/>
      <c r="AA1167" s="117"/>
      <c r="AT1167" s="114" t="s">
        <v>130</v>
      </c>
      <c r="AU1167" s="114" t="s">
        <v>73</v>
      </c>
      <c r="AV1167" s="114" t="s">
        <v>73</v>
      </c>
      <c r="AW1167" s="114" t="s">
        <v>82</v>
      </c>
      <c r="AX1167" s="114" t="s">
        <v>65</v>
      </c>
      <c r="AY1167" s="114" t="s">
        <v>119</v>
      </c>
    </row>
    <row r="1168" spans="2:51" s="7" customFormat="1" ht="15.75" customHeight="1">
      <c r="B1168" s="118"/>
      <c r="E1168" s="119"/>
      <c r="F1168" s="187" t="s">
        <v>132</v>
      </c>
      <c r="G1168" s="188"/>
      <c r="H1168" s="188"/>
      <c r="I1168" s="188"/>
      <c r="K1168" s="120">
        <v>312.911</v>
      </c>
      <c r="S1168" s="118"/>
      <c r="T1168" s="121"/>
      <c r="AA1168" s="122"/>
      <c r="AT1168" s="119" t="s">
        <v>130</v>
      </c>
      <c r="AU1168" s="119" t="s">
        <v>73</v>
      </c>
      <c r="AV1168" s="119" t="s">
        <v>124</v>
      </c>
      <c r="AW1168" s="119" t="s">
        <v>82</v>
      </c>
      <c r="AX1168" s="119" t="s">
        <v>18</v>
      </c>
      <c r="AY1168" s="119" t="s">
        <v>119</v>
      </c>
    </row>
    <row r="1169" spans="2:65" s="7" customFormat="1" ht="27" customHeight="1">
      <c r="B1169" s="21"/>
      <c r="C1169" s="99">
        <v>248</v>
      </c>
      <c r="D1169" s="99" t="s">
        <v>120</v>
      </c>
      <c r="E1169" s="100" t="s">
        <v>412</v>
      </c>
      <c r="F1169" s="168" t="s">
        <v>413</v>
      </c>
      <c r="G1169" s="169"/>
      <c r="H1169" s="169"/>
      <c r="I1169" s="169"/>
      <c r="J1169" s="102" t="s">
        <v>180</v>
      </c>
      <c r="K1169" s="103">
        <v>4.389</v>
      </c>
      <c r="L1169" s="172"/>
      <c r="M1169" s="169"/>
      <c r="N1169" s="173">
        <f>ROUND($L$1169*$K$1169,2)</f>
        <v>0</v>
      </c>
      <c r="O1169" s="169"/>
      <c r="P1169" s="169"/>
      <c r="Q1169" s="169"/>
      <c r="R1169" s="101"/>
      <c r="S1169" s="21"/>
      <c r="T1169" s="104"/>
      <c r="U1169" s="105" t="s">
        <v>35</v>
      </c>
      <c r="X1169" s="106">
        <v>0</v>
      </c>
      <c r="Y1169" s="106">
        <f>$X$1169*$K$1169</f>
        <v>0</v>
      </c>
      <c r="Z1169" s="106">
        <v>0</v>
      </c>
      <c r="AA1169" s="107">
        <f>$Z$1169*$K$1169</f>
        <v>0</v>
      </c>
      <c r="AR1169" s="68" t="s">
        <v>124</v>
      </c>
      <c r="AT1169" s="68" t="s">
        <v>120</v>
      </c>
      <c r="AU1169" s="68" t="s">
        <v>73</v>
      </c>
      <c r="AY1169" s="7" t="s">
        <v>119</v>
      </c>
      <c r="BE1169" s="108">
        <f>IF($U$1169="základní",$N$1169,0)</f>
        <v>0</v>
      </c>
      <c r="BF1169" s="108">
        <f>IF($U$1169="snížená",$N$1169,0)</f>
        <v>0</v>
      </c>
      <c r="BG1169" s="108">
        <f>IF($U$1169="zákl. přenesená",$N$1169,0)</f>
        <v>0</v>
      </c>
      <c r="BH1169" s="108">
        <f>IF($U$1169="sníž. přenesená",$N$1169,0)</f>
        <v>0</v>
      </c>
      <c r="BI1169" s="108">
        <f>IF($U$1169="nulová",$N$1169,0)</f>
        <v>0</v>
      </c>
      <c r="BJ1169" s="68" t="s">
        <v>18</v>
      </c>
      <c r="BK1169" s="108">
        <f>ROUND($L$1169*$K$1169,2)</f>
        <v>0</v>
      </c>
      <c r="BL1169" s="68" t="s">
        <v>124</v>
      </c>
      <c r="BM1169" s="68" t="s">
        <v>763</v>
      </c>
    </row>
    <row r="1170" spans="2:47" s="7" customFormat="1" ht="16.5" customHeight="1">
      <c r="B1170" s="21"/>
      <c r="F1170" s="166" t="s">
        <v>414</v>
      </c>
      <c r="G1170" s="150"/>
      <c r="H1170" s="150"/>
      <c r="I1170" s="150"/>
      <c r="J1170" s="150"/>
      <c r="K1170" s="150"/>
      <c r="L1170" s="150"/>
      <c r="M1170" s="150"/>
      <c r="N1170" s="150"/>
      <c r="O1170" s="150"/>
      <c r="P1170" s="150"/>
      <c r="Q1170" s="150"/>
      <c r="R1170" s="150"/>
      <c r="S1170" s="21"/>
      <c r="T1170" s="45"/>
      <c r="AA1170" s="46"/>
      <c r="AT1170" s="7" t="s">
        <v>126</v>
      </c>
      <c r="AU1170" s="7" t="s">
        <v>73</v>
      </c>
    </row>
    <row r="1171" spans="2:47" s="7" customFormat="1" ht="85.5" customHeight="1">
      <c r="B1171" s="21"/>
      <c r="F1171" s="167" t="s">
        <v>415</v>
      </c>
      <c r="G1171" s="150"/>
      <c r="H1171" s="150"/>
      <c r="I1171" s="150"/>
      <c r="J1171" s="150"/>
      <c r="K1171" s="150"/>
      <c r="L1171" s="150"/>
      <c r="M1171" s="150"/>
      <c r="N1171" s="150"/>
      <c r="O1171" s="150"/>
      <c r="P1171" s="150"/>
      <c r="Q1171" s="150"/>
      <c r="R1171" s="150"/>
      <c r="S1171" s="21"/>
      <c r="T1171" s="45"/>
      <c r="AA1171" s="46"/>
      <c r="AT1171" s="7" t="s">
        <v>128</v>
      </c>
      <c r="AU1171" s="7" t="s">
        <v>73</v>
      </c>
    </row>
    <row r="1172" spans="2:65" s="7" customFormat="1" ht="27" customHeight="1">
      <c r="B1172" s="21"/>
      <c r="C1172" s="99" t="s">
        <v>764</v>
      </c>
      <c r="D1172" s="99" t="s">
        <v>120</v>
      </c>
      <c r="E1172" s="100" t="s">
        <v>417</v>
      </c>
      <c r="F1172" s="168" t="s">
        <v>418</v>
      </c>
      <c r="G1172" s="169"/>
      <c r="H1172" s="169"/>
      <c r="I1172" s="169"/>
      <c r="J1172" s="102" t="s">
        <v>180</v>
      </c>
      <c r="K1172" s="103">
        <v>10.64</v>
      </c>
      <c r="L1172" s="172"/>
      <c r="M1172" s="169"/>
      <c r="N1172" s="173">
        <f>ROUND($L$1172*$K$1172,2)</f>
        <v>0</v>
      </c>
      <c r="O1172" s="169"/>
      <c r="P1172" s="169"/>
      <c r="Q1172" s="169"/>
      <c r="R1172" s="101"/>
      <c r="S1172" s="21"/>
      <c r="T1172" s="104"/>
      <c r="U1172" s="105" t="s">
        <v>35</v>
      </c>
      <c r="X1172" s="106">
        <v>0</v>
      </c>
      <c r="Y1172" s="106">
        <f>$X$1172*$K$1172</f>
        <v>0</v>
      </c>
      <c r="Z1172" s="106">
        <v>0</v>
      </c>
      <c r="AA1172" s="107">
        <f>$Z$1172*$K$1172</f>
        <v>0</v>
      </c>
      <c r="AR1172" s="68" t="s">
        <v>124</v>
      </c>
      <c r="AT1172" s="68" t="s">
        <v>120</v>
      </c>
      <c r="AU1172" s="68" t="s">
        <v>73</v>
      </c>
      <c r="AY1172" s="7" t="s">
        <v>119</v>
      </c>
      <c r="BE1172" s="108">
        <f>IF($U$1172="základní",$N$1172,0)</f>
        <v>0</v>
      </c>
      <c r="BF1172" s="108">
        <f>IF($U$1172="snížená",$N$1172,0)</f>
        <v>0</v>
      </c>
      <c r="BG1172" s="108">
        <f>IF($U$1172="zákl. přenesená",$N$1172,0)</f>
        <v>0</v>
      </c>
      <c r="BH1172" s="108">
        <f>IF($U$1172="sníž. přenesená",$N$1172,0)</f>
        <v>0</v>
      </c>
      <c r="BI1172" s="108">
        <f>IF($U$1172="nulová",$N$1172,0)</f>
        <v>0</v>
      </c>
      <c r="BJ1172" s="68" t="s">
        <v>18</v>
      </c>
      <c r="BK1172" s="108">
        <f>ROUND($L$1172*$K$1172,2)</f>
        <v>0</v>
      </c>
      <c r="BL1172" s="68" t="s">
        <v>124</v>
      </c>
      <c r="BM1172" s="68" t="s">
        <v>764</v>
      </c>
    </row>
    <row r="1173" spans="2:47" s="7" customFormat="1" ht="16.5" customHeight="1">
      <c r="B1173" s="21"/>
      <c r="F1173" s="166" t="s">
        <v>419</v>
      </c>
      <c r="G1173" s="150"/>
      <c r="H1173" s="150"/>
      <c r="I1173" s="150"/>
      <c r="J1173" s="150"/>
      <c r="K1173" s="150"/>
      <c r="L1173" s="150"/>
      <c r="M1173" s="150"/>
      <c r="N1173" s="150"/>
      <c r="O1173" s="150"/>
      <c r="P1173" s="150"/>
      <c r="Q1173" s="150"/>
      <c r="R1173" s="150"/>
      <c r="S1173" s="21"/>
      <c r="T1173" s="45"/>
      <c r="AA1173" s="46"/>
      <c r="AT1173" s="7" t="s">
        <v>126</v>
      </c>
      <c r="AU1173" s="7" t="s">
        <v>73</v>
      </c>
    </row>
    <row r="1174" spans="2:47" s="7" customFormat="1" ht="85.5" customHeight="1">
      <c r="B1174" s="21"/>
      <c r="F1174" s="167" t="s">
        <v>415</v>
      </c>
      <c r="G1174" s="150"/>
      <c r="H1174" s="150"/>
      <c r="I1174" s="150"/>
      <c r="J1174" s="150"/>
      <c r="K1174" s="150"/>
      <c r="L1174" s="150"/>
      <c r="M1174" s="150"/>
      <c r="N1174" s="150"/>
      <c r="O1174" s="150"/>
      <c r="P1174" s="150"/>
      <c r="Q1174" s="150"/>
      <c r="R1174" s="150"/>
      <c r="S1174" s="21"/>
      <c r="T1174" s="45"/>
      <c r="AA1174" s="46"/>
      <c r="AT1174" s="7" t="s">
        <v>128</v>
      </c>
      <c r="AU1174" s="7" t="s">
        <v>73</v>
      </c>
    </row>
    <row r="1175" spans="2:65" s="7" customFormat="1" ht="27" customHeight="1">
      <c r="B1175" s="21"/>
      <c r="C1175" s="99" t="s">
        <v>765</v>
      </c>
      <c r="D1175" s="99" t="s">
        <v>120</v>
      </c>
      <c r="E1175" s="100" t="s">
        <v>766</v>
      </c>
      <c r="F1175" s="168" t="s">
        <v>767</v>
      </c>
      <c r="G1175" s="169"/>
      <c r="H1175" s="169"/>
      <c r="I1175" s="169"/>
      <c r="J1175" s="102" t="s">
        <v>180</v>
      </c>
      <c r="K1175" s="103">
        <v>1.44</v>
      </c>
      <c r="L1175" s="172"/>
      <c r="M1175" s="169"/>
      <c r="N1175" s="173">
        <f>ROUND($L$1175*$K$1175,2)</f>
        <v>0</v>
      </c>
      <c r="O1175" s="169"/>
      <c r="P1175" s="169"/>
      <c r="Q1175" s="169"/>
      <c r="R1175" s="101"/>
      <c r="S1175" s="21"/>
      <c r="T1175" s="104"/>
      <c r="U1175" s="105" t="s">
        <v>35</v>
      </c>
      <c r="X1175" s="106">
        <v>0</v>
      </c>
      <c r="Y1175" s="106">
        <f>$X$1175*$K$1175</f>
        <v>0</v>
      </c>
      <c r="Z1175" s="106">
        <v>0</v>
      </c>
      <c r="AA1175" s="107">
        <f>$Z$1175*$K$1175</f>
        <v>0</v>
      </c>
      <c r="AR1175" s="68" t="s">
        <v>124</v>
      </c>
      <c r="AT1175" s="68" t="s">
        <v>120</v>
      </c>
      <c r="AU1175" s="68" t="s">
        <v>73</v>
      </c>
      <c r="AY1175" s="7" t="s">
        <v>119</v>
      </c>
      <c r="BE1175" s="108">
        <f>IF($U$1175="základní",$N$1175,0)</f>
        <v>0</v>
      </c>
      <c r="BF1175" s="108">
        <f>IF($U$1175="snížená",$N$1175,0)</f>
        <v>0</v>
      </c>
      <c r="BG1175" s="108">
        <f>IF($U$1175="zákl. přenesená",$N$1175,0)</f>
        <v>0</v>
      </c>
      <c r="BH1175" s="108">
        <f>IF($U$1175="sníž. přenesená",$N$1175,0)</f>
        <v>0</v>
      </c>
      <c r="BI1175" s="108">
        <f>IF($U$1175="nulová",$N$1175,0)</f>
        <v>0</v>
      </c>
      <c r="BJ1175" s="68" t="s">
        <v>18</v>
      </c>
      <c r="BK1175" s="108">
        <f>ROUND($L$1175*$K$1175,2)</f>
        <v>0</v>
      </c>
      <c r="BL1175" s="68" t="s">
        <v>124</v>
      </c>
      <c r="BM1175" s="68" t="s">
        <v>765</v>
      </c>
    </row>
    <row r="1176" spans="2:47" s="7" customFormat="1" ht="16.5" customHeight="1">
      <c r="B1176" s="21"/>
      <c r="F1176" s="166" t="s">
        <v>768</v>
      </c>
      <c r="G1176" s="150"/>
      <c r="H1176" s="150"/>
      <c r="I1176" s="150"/>
      <c r="J1176" s="150"/>
      <c r="K1176" s="150"/>
      <c r="L1176" s="150"/>
      <c r="M1176" s="150"/>
      <c r="N1176" s="150"/>
      <c r="O1176" s="150"/>
      <c r="P1176" s="150"/>
      <c r="Q1176" s="150"/>
      <c r="R1176" s="150"/>
      <c r="S1176" s="21"/>
      <c r="T1176" s="45"/>
      <c r="AA1176" s="46"/>
      <c r="AT1176" s="7" t="s">
        <v>126</v>
      </c>
      <c r="AU1176" s="7" t="s">
        <v>73</v>
      </c>
    </row>
    <row r="1177" spans="2:47" s="7" customFormat="1" ht="85.5" customHeight="1">
      <c r="B1177" s="21"/>
      <c r="F1177" s="167" t="s">
        <v>415</v>
      </c>
      <c r="G1177" s="150"/>
      <c r="H1177" s="150"/>
      <c r="I1177" s="150"/>
      <c r="J1177" s="150"/>
      <c r="K1177" s="150"/>
      <c r="L1177" s="150"/>
      <c r="M1177" s="150"/>
      <c r="N1177" s="150"/>
      <c r="O1177" s="150"/>
      <c r="P1177" s="150"/>
      <c r="Q1177" s="150"/>
      <c r="R1177" s="150"/>
      <c r="S1177" s="21"/>
      <c r="T1177" s="45"/>
      <c r="AA1177" s="46"/>
      <c r="AT1177" s="7" t="s">
        <v>128</v>
      </c>
      <c r="AU1177" s="7" t="s">
        <v>73</v>
      </c>
    </row>
    <row r="1178" spans="2:65" s="7" customFormat="1" ht="27" customHeight="1">
      <c r="B1178" s="21"/>
      <c r="C1178" s="99" t="s">
        <v>769</v>
      </c>
      <c r="D1178" s="99" t="s">
        <v>120</v>
      </c>
      <c r="E1178" s="100" t="s">
        <v>421</v>
      </c>
      <c r="F1178" s="168" t="s">
        <v>422</v>
      </c>
      <c r="G1178" s="169"/>
      <c r="H1178" s="169"/>
      <c r="I1178" s="169"/>
      <c r="J1178" s="102" t="s">
        <v>180</v>
      </c>
      <c r="K1178" s="103">
        <v>86.197</v>
      </c>
      <c r="L1178" s="172"/>
      <c r="M1178" s="169"/>
      <c r="N1178" s="173">
        <f>ROUND($L$1178*$K$1178,2)</f>
        <v>0</v>
      </c>
      <c r="O1178" s="169"/>
      <c r="P1178" s="169"/>
      <c r="Q1178" s="169"/>
      <c r="R1178" s="101"/>
      <c r="S1178" s="21"/>
      <c r="T1178" s="104"/>
      <c r="U1178" s="105" t="s">
        <v>35</v>
      </c>
      <c r="X1178" s="106">
        <v>0</v>
      </c>
      <c r="Y1178" s="106">
        <f>$X$1178*$K$1178</f>
        <v>0</v>
      </c>
      <c r="Z1178" s="106">
        <v>0</v>
      </c>
      <c r="AA1178" s="107">
        <f>$Z$1178*$K$1178</f>
        <v>0</v>
      </c>
      <c r="AR1178" s="68" t="s">
        <v>124</v>
      </c>
      <c r="AT1178" s="68" t="s">
        <v>120</v>
      </c>
      <c r="AU1178" s="68" t="s">
        <v>73</v>
      </c>
      <c r="AY1178" s="7" t="s">
        <v>119</v>
      </c>
      <c r="BE1178" s="108">
        <f>IF($U$1178="základní",$N$1178,0)</f>
        <v>0</v>
      </c>
      <c r="BF1178" s="108">
        <f>IF($U$1178="snížená",$N$1178,0)</f>
        <v>0</v>
      </c>
      <c r="BG1178" s="108">
        <f>IF($U$1178="zákl. přenesená",$N$1178,0)</f>
        <v>0</v>
      </c>
      <c r="BH1178" s="108">
        <f>IF($U$1178="sníž. přenesená",$N$1178,0)</f>
        <v>0</v>
      </c>
      <c r="BI1178" s="108">
        <f>IF($U$1178="nulová",$N$1178,0)</f>
        <v>0</v>
      </c>
      <c r="BJ1178" s="68" t="s">
        <v>18</v>
      </c>
      <c r="BK1178" s="108">
        <f>ROUND($L$1178*$K$1178,2)</f>
        <v>0</v>
      </c>
      <c r="BL1178" s="68" t="s">
        <v>124</v>
      </c>
      <c r="BM1178" s="68" t="s">
        <v>769</v>
      </c>
    </row>
    <row r="1179" spans="2:47" s="7" customFormat="1" ht="16.5" customHeight="1">
      <c r="B1179" s="21"/>
      <c r="F1179" s="166" t="s">
        <v>423</v>
      </c>
      <c r="G1179" s="150"/>
      <c r="H1179" s="150"/>
      <c r="I1179" s="150"/>
      <c r="J1179" s="150"/>
      <c r="K1179" s="150"/>
      <c r="L1179" s="150"/>
      <c r="M1179" s="150"/>
      <c r="N1179" s="150"/>
      <c r="O1179" s="150"/>
      <c r="P1179" s="150"/>
      <c r="Q1179" s="150"/>
      <c r="R1179" s="150"/>
      <c r="S1179" s="21"/>
      <c r="T1179" s="45"/>
      <c r="AA1179" s="46"/>
      <c r="AT1179" s="7" t="s">
        <v>126</v>
      </c>
      <c r="AU1179" s="7" t="s">
        <v>73</v>
      </c>
    </row>
    <row r="1180" spans="2:63" s="90" customFormat="1" ht="30.75" customHeight="1">
      <c r="B1180" s="91"/>
      <c r="D1180" s="98" t="s">
        <v>92</v>
      </c>
      <c r="N1180" s="170">
        <f>$BK$1180</f>
        <v>0</v>
      </c>
      <c r="O1180" s="171"/>
      <c r="P1180" s="171"/>
      <c r="Q1180" s="171"/>
      <c r="S1180" s="91"/>
      <c r="T1180" s="94"/>
      <c r="W1180" s="95">
        <f>SUM($W$1181:$W$1188)</f>
        <v>0</v>
      </c>
      <c r="Y1180" s="95">
        <f>SUM($Y$1181:$Y$1188)</f>
        <v>0</v>
      </c>
      <c r="AA1180" s="96">
        <f>SUM($AA$1181:$AA$1188)</f>
        <v>0</v>
      </c>
      <c r="AR1180" s="93" t="s">
        <v>18</v>
      </c>
      <c r="AT1180" s="93" t="s">
        <v>64</v>
      </c>
      <c r="AU1180" s="93" t="s">
        <v>18</v>
      </c>
      <c r="AY1180" s="93" t="s">
        <v>119</v>
      </c>
      <c r="BK1180" s="97">
        <f>SUM($BK$1181:$BK$1188)</f>
        <v>0</v>
      </c>
    </row>
    <row r="1181" spans="2:65" s="7" customFormat="1" ht="15.75" customHeight="1">
      <c r="B1181" s="21"/>
      <c r="C1181" s="99" t="s">
        <v>770</v>
      </c>
      <c r="D1181" s="99" t="s">
        <v>120</v>
      </c>
      <c r="E1181" s="100" t="s">
        <v>425</v>
      </c>
      <c r="F1181" s="186" t="s">
        <v>426</v>
      </c>
      <c r="G1181" s="185"/>
      <c r="H1181" s="185"/>
      <c r="I1181" s="185"/>
      <c r="J1181" s="127" t="s">
        <v>427</v>
      </c>
      <c r="K1181" s="128">
        <v>4</v>
      </c>
      <c r="L1181" s="184"/>
      <c r="M1181" s="185"/>
      <c r="N1181" s="184">
        <f>ROUND($L$1181*$K$1181,2)</f>
        <v>0</v>
      </c>
      <c r="O1181" s="185"/>
      <c r="P1181" s="185"/>
      <c r="Q1181" s="185"/>
      <c r="R1181" s="132" t="s">
        <v>787</v>
      </c>
      <c r="S1181" s="21"/>
      <c r="T1181" s="104"/>
      <c r="U1181" s="105" t="s">
        <v>35</v>
      </c>
      <c r="X1181" s="106">
        <v>0</v>
      </c>
      <c r="Y1181" s="106">
        <f>$X$1181*$K$1181</f>
        <v>0</v>
      </c>
      <c r="Z1181" s="106">
        <v>0</v>
      </c>
      <c r="AA1181" s="107">
        <f>$Z$1181*$K$1181</f>
        <v>0</v>
      </c>
      <c r="AR1181" s="68" t="s">
        <v>124</v>
      </c>
      <c r="AT1181" s="68" t="s">
        <v>120</v>
      </c>
      <c r="AU1181" s="68" t="s">
        <v>73</v>
      </c>
      <c r="AY1181" s="7" t="s">
        <v>119</v>
      </c>
      <c r="BE1181" s="108">
        <f>IF($U$1181="základní",$N$1181,0)</f>
        <v>0</v>
      </c>
      <c r="BF1181" s="108">
        <f>IF($U$1181="snížená",$N$1181,0)</f>
        <v>0</v>
      </c>
      <c r="BG1181" s="108">
        <f>IF($U$1181="zákl. přenesená",$N$1181,0)</f>
        <v>0</v>
      </c>
      <c r="BH1181" s="108">
        <f>IF($U$1181="sníž. přenesená",$N$1181,0)</f>
        <v>0</v>
      </c>
      <c r="BI1181" s="108">
        <f>IF($U$1181="nulová",$N$1181,0)</f>
        <v>0</v>
      </c>
      <c r="BJ1181" s="68" t="s">
        <v>18</v>
      </c>
      <c r="BK1181" s="108">
        <f>ROUND($L$1181*$K$1181,2)</f>
        <v>0</v>
      </c>
      <c r="BL1181" s="68" t="s">
        <v>124</v>
      </c>
      <c r="BM1181" s="68" t="s">
        <v>770</v>
      </c>
    </row>
    <row r="1182" spans="2:47" s="7" customFormat="1" ht="16.5" customHeight="1">
      <c r="B1182" s="21"/>
      <c r="F1182" s="166" t="s">
        <v>426</v>
      </c>
      <c r="G1182" s="150"/>
      <c r="H1182" s="150"/>
      <c r="I1182" s="150"/>
      <c r="J1182" s="150"/>
      <c r="K1182" s="150"/>
      <c r="L1182" s="150"/>
      <c r="M1182" s="150"/>
      <c r="N1182" s="150"/>
      <c r="O1182" s="150"/>
      <c r="P1182" s="150"/>
      <c r="Q1182" s="150"/>
      <c r="R1182" s="150"/>
      <c r="S1182" s="21"/>
      <c r="T1182" s="45"/>
      <c r="AA1182" s="46"/>
      <c r="AT1182" s="7" t="s">
        <v>126</v>
      </c>
      <c r="AU1182" s="7" t="s">
        <v>73</v>
      </c>
    </row>
    <row r="1183" spans="2:27" s="7" customFormat="1" ht="16.5" customHeight="1">
      <c r="B1183" s="21"/>
      <c r="F1183" s="166" t="s">
        <v>780</v>
      </c>
      <c r="G1183" s="150"/>
      <c r="H1183" s="150"/>
      <c r="I1183" s="150"/>
      <c r="J1183" s="150"/>
      <c r="K1183" s="150"/>
      <c r="L1183" s="150"/>
      <c r="M1183" s="150"/>
      <c r="N1183" s="150"/>
      <c r="O1183" s="150"/>
      <c r="P1183" s="150"/>
      <c r="Q1183" s="150"/>
      <c r="R1183" s="150"/>
      <c r="S1183" s="21"/>
      <c r="T1183" s="45"/>
      <c r="AA1183" s="46"/>
    </row>
    <row r="1184" spans="2:65" s="7" customFormat="1" ht="15.75" customHeight="1">
      <c r="B1184" s="21"/>
      <c r="C1184" s="99" t="s">
        <v>771</v>
      </c>
      <c r="D1184" s="99" t="s">
        <v>120</v>
      </c>
      <c r="E1184" s="100" t="s">
        <v>429</v>
      </c>
      <c r="F1184" s="181" t="s">
        <v>430</v>
      </c>
      <c r="G1184" s="182"/>
      <c r="H1184" s="182"/>
      <c r="I1184" s="182"/>
      <c r="J1184" s="129" t="s">
        <v>431</v>
      </c>
      <c r="K1184" s="130">
        <v>0.1</v>
      </c>
      <c r="L1184" s="183"/>
      <c r="M1184" s="182"/>
      <c r="N1184" s="183">
        <f>ROUND($L$1184*$K$1184,2)</f>
        <v>0</v>
      </c>
      <c r="O1184" s="182"/>
      <c r="P1184" s="182"/>
      <c r="Q1184" s="182"/>
      <c r="R1184" s="133" t="s">
        <v>788</v>
      </c>
      <c r="S1184" s="21"/>
      <c r="T1184" s="104"/>
      <c r="U1184" s="105" t="s">
        <v>35</v>
      </c>
      <c r="X1184" s="106">
        <v>0</v>
      </c>
      <c r="Y1184" s="106">
        <f>$X$1184*$K$1184</f>
        <v>0</v>
      </c>
      <c r="Z1184" s="106">
        <v>0</v>
      </c>
      <c r="AA1184" s="107">
        <f>$Z$1184*$K$1184</f>
        <v>0</v>
      </c>
      <c r="AR1184" s="68" t="s">
        <v>124</v>
      </c>
      <c r="AT1184" s="68" t="s">
        <v>120</v>
      </c>
      <c r="AU1184" s="68" t="s">
        <v>73</v>
      </c>
      <c r="AY1184" s="7" t="s">
        <v>119</v>
      </c>
      <c r="BE1184" s="108">
        <f>IF($U$1184="základní",$N$1184,0)</f>
        <v>0</v>
      </c>
      <c r="BF1184" s="108">
        <f>IF($U$1184="snížená",$N$1184,0)</f>
        <v>0</v>
      </c>
      <c r="BG1184" s="108">
        <f>IF($U$1184="zákl. přenesená",$N$1184,0)</f>
        <v>0</v>
      </c>
      <c r="BH1184" s="108">
        <f>IF($U$1184="sníž. přenesená",$N$1184,0)</f>
        <v>0</v>
      </c>
      <c r="BI1184" s="108">
        <f>IF($U$1184="nulová",$N$1184,0)</f>
        <v>0</v>
      </c>
      <c r="BJ1184" s="68" t="s">
        <v>18</v>
      </c>
      <c r="BK1184" s="108">
        <f>ROUND($L$1184*$K$1184,2)</f>
        <v>0</v>
      </c>
      <c r="BL1184" s="68" t="s">
        <v>124</v>
      </c>
      <c r="BM1184" s="68" t="s">
        <v>771</v>
      </c>
    </row>
    <row r="1185" spans="2:47" s="7" customFormat="1" ht="16.5" customHeight="1">
      <c r="B1185" s="21"/>
      <c r="F1185" s="166" t="s">
        <v>430</v>
      </c>
      <c r="G1185" s="150"/>
      <c r="H1185" s="150"/>
      <c r="I1185" s="150"/>
      <c r="J1185" s="150"/>
      <c r="K1185" s="150"/>
      <c r="L1185" s="150"/>
      <c r="M1185" s="150"/>
      <c r="N1185" s="150"/>
      <c r="O1185" s="150"/>
      <c r="P1185" s="150"/>
      <c r="Q1185" s="150"/>
      <c r="R1185" s="150"/>
      <c r="S1185" s="21"/>
      <c r="T1185" s="45"/>
      <c r="AA1185" s="46"/>
      <c r="AT1185" s="7" t="s">
        <v>126</v>
      </c>
      <c r="AU1185" s="7" t="s">
        <v>73</v>
      </c>
    </row>
    <row r="1186" spans="2:27" s="7" customFormat="1" ht="16.5" customHeight="1">
      <c r="B1186" s="21"/>
      <c r="F1186" s="166" t="s">
        <v>781</v>
      </c>
      <c r="G1186" s="150"/>
      <c r="H1186" s="150"/>
      <c r="I1186" s="150"/>
      <c r="J1186" s="150"/>
      <c r="K1186" s="150"/>
      <c r="L1186" s="150"/>
      <c r="M1186" s="150"/>
      <c r="N1186" s="150"/>
      <c r="O1186" s="150"/>
      <c r="P1186" s="150"/>
      <c r="Q1186" s="150"/>
      <c r="R1186" s="150"/>
      <c r="S1186" s="21"/>
      <c r="T1186" s="45"/>
      <c r="AA1186" s="46"/>
    </row>
    <row r="1187" spans="2:65" s="7" customFormat="1" ht="15.75" customHeight="1">
      <c r="B1187" s="21"/>
      <c r="C1187" s="99" t="s">
        <v>772</v>
      </c>
      <c r="D1187" s="99" t="s">
        <v>120</v>
      </c>
      <c r="E1187" s="100" t="s">
        <v>433</v>
      </c>
      <c r="F1187" s="181" t="s">
        <v>434</v>
      </c>
      <c r="G1187" s="182"/>
      <c r="H1187" s="182"/>
      <c r="I1187" s="182"/>
      <c r="J1187" s="129" t="s">
        <v>431</v>
      </c>
      <c r="K1187" s="130">
        <v>0.1</v>
      </c>
      <c r="L1187" s="183"/>
      <c r="M1187" s="182"/>
      <c r="N1187" s="183">
        <f>ROUND($L$1187*$K$1187,2)</f>
        <v>0</v>
      </c>
      <c r="O1187" s="182"/>
      <c r="P1187" s="182"/>
      <c r="Q1187" s="182"/>
      <c r="R1187" s="133" t="s">
        <v>788</v>
      </c>
      <c r="S1187" s="21"/>
      <c r="T1187" s="104"/>
      <c r="U1187" s="105" t="s">
        <v>35</v>
      </c>
      <c r="X1187" s="106">
        <v>0</v>
      </c>
      <c r="Y1187" s="106">
        <f>$X$1187*$K$1187</f>
        <v>0</v>
      </c>
      <c r="Z1187" s="106">
        <v>0</v>
      </c>
      <c r="AA1187" s="107">
        <f>$Z$1187*$K$1187</f>
        <v>0</v>
      </c>
      <c r="AR1187" s="68" t="s">
        <v>124</v>
      </c>
      <c r="AT1187" s="68" t="s">
        <v>120</v>
      </c>
      <c r="AU1187" s="68" t="s">
        <v>73</v>
      </c>
      <c r="AY1187" s="7" t="s">
        <v>119</v>
      </c>
      <c r="BE1187" s="108">
        <f>IF($U$1187="základní",$N$1187,0)</f>
        <v>0</v>
      </c>
      <c r="BF1187" s="108">
        <f>IF($U$1187="snížená",$N$1187,0)</f>
        <v>0</v>
      </c>
      <c r="BG1187" s="108">
        <f>IF($U$1187="zákl. přenesená",$N$1187,0)</f>
        <v>0</v>
      </c>
      <c r="BH1187" s="108">
        <f>IF($U$1187="sníž. přenesená",$N$1187,0)</f>
        <v>0</v>
      </c>
      <c r="BI1187" s="108">
        <f>IF($U$1187="nulová",$N$1187,0)</f>
        <v>0</v>
      </c>
      <c r="BJ1187" s="68" t="s">
        <v>18</v>
      </c>
      <c r="BK1187" s="108">
        <f>ROUND($L$1187*$K$1187,2)</f>
        <v>0</v>
      </c>
      <c r="BL1187" s="68" t="s">
        <v>124</v>
      </c>
      <c r="BM1187" s="68" t="s">
        <v>772</v>
      </c>
    </row>
    <row r="1188" spans="2:47" s="7" customFormat="1" ht="16.5" customHeight="1">
      <c r="B1188" s="21"/>
      <c r="F1188" s="166" t="s">
        <v>434</v>
      </c>
      <c r="G1188" s="150"/>
      <c r="H1188" s="150"/>
      <c r="I1188" s="150"/>
      <c r="J1188" s="150"/>
      <c r="K1188" s="150"/>
      <c r="L1188" s="150"/>
      <c r="M1188" s="150"/>
      <c r="N1188" s="150"/>
      <c r="O1188" s="150"/>
      <c r="P1188" s="150"/>
      <c r="Q1188" s="150"/>
      <c r="R1188" s="150"/>
      <c r="S1188" s="21"/>
      <c r="T1188" s="123"/>
      <c r="U1188" s="124"/>
      <c r="V1188" s="124"/>
      <c r="W1188" s="124"/>
      <c r="X1188" s="124"/>
      <c r="Y1188" s="124"/>
      <c r="Z1188" s="124"/>
      <c r="AA1188" s="125"/>
      <c r="AT1188" s="7" t="s">
        <v>126</v>
      </c>
      <c r="AU1188" s="7" t="s">
        <v>73</v>
      </c>
    </row>
    <row r="1189" spans="2:27" s="7" customFormat="1" ht="16.5" customHeight="1">
      <c r="B1189" s="21"/>
      <c r="F1189" s="166" t="s">
        <v>782</v>
      </c>
      <c r="G1189" s="150"/>
      <c r="H1189" s="150"/>
      <c r="I1189" s="150"/>
      <c r="J1189" s="150"/>
      <c r="K1189" s="150"/>
      <c r="L1189" s="150"/>
      <c r="M1189" s="150"/>
      <c r="N1189" s="150"/>
      <c r="O1189" s="150"/>
      <c r="P1189" s="150"/>
      <c r="Q1189" s="150"/>
      <c r="R1189" s="150"/>
      <c r="S1189" s="21"/>
      <c r="T1189" s="131"/>
      <c r="U1189" s="131"/>
      <c r="V1189" s="131"/>
      <c r="W1189" s="131"/>
      <c r="X1189" s="131"/>
      <c r="Y1189" s="131"/>
      <c r="Z1189" s="131"/>
      <c r="AA1189" s="131"/>
    </row>
    <row r="1190" spans="2:46" s="7" customFormat="1" ht="7.5" customHeight="1">
      <c r="B1190" s="35"/>
      <c r="C1190" s="36"/>
      <c r="D1190" s="36"/>
      <c r="E1190" s="36"/>
      <c r="F1190" s="36"/>
      <c r="G1190" s="36"/>
      <c r="H1190" s="36"/>
      <c r="I1190" s="36"/>
      <c r="J1190" s="36"/>
      <c r="K1190" s="36"/>
      <c r="L1190" s="36"/>
      <c r="M1190" s="36"/>
      <c r="N1190" s="36"/>
      <c r="O1190" s="36"/>
      <c r="P1190" s="36"/>
      <c r="Q1190" s="36"/>
      <c r="R1190" s="36"/>
      <c r="S1190" s="21"/>
      <c r="AT1190" s="2"/>
    </row>
  </sheetData>
  <sheetProtection/>
  <mergeCells count="1667">
    <mergeCell ref="F1158:R1158"/>
    <mergeCell ref="F1159:R1159"/>
    <mergeCell ref="F1154:I1154"/>
    <mergeCell ref="L1154:M1154"/>
    <mergeCell ref="N1154:Q1154"/>
    <mergeCell ref="F1155:R1155"/>
    <mergeCell ref="F1157:I1157"/>
    <mergeCell ref="L1157:M1157"/>
    <mergeCell ref="N1157:Q1157"/>
    <mergeCell ref="F390:R390"/>
    <mergeCell ref="F413:R413"/>
    <mergeCell ref="F416:R416"/>
    <mergeCell ref="F353:R353"/>
    <mergeCell ref="F359:R359"/>
    <mergeCell ref="F362:R362"/>
    <mergeCell ref="F365:R365"/>
    <mergeCell ref="F368:R368"/>
    <mergeCell ref="F371:R371"/>
    <mergeCell ref="F354:I354"/>
    <mergeCell ref="F252:R252"/>
    <mergeCell ref="F282:R282"/>
    <mergeCell ref="F298:R298"/>
    <mergeCell ref="F310:R310"/>
    <mergeCell ref="F315:R315"/>
    <mergeCell ref="F320:R320"/>
    <mergeCell ref="F253:I253"/>
    <mergeCell ref="F254:I254"/>
    <mergeCell ref="F256:I256"/>
    <mergeCell ref="L256:M256"/>
    <mergeCell ref="C2:R2"/>
    <mergeCell ref="C4:R4"/>
    <mergeCell ref="F6:Q6"/>
    <mergeCell ref="F7:Q7"/>
    <mergeCell ref="O10:P10"/>
    <mergeCell ref="O12:P12"/>
    <mergeCell ref="O13:P13"/>
    <mergeCell ref="O15:P15"/>
    <mergeCell ref="O16:P16"/>
    <mergeCell ref="O18:P18"/>
    <mergeCell ref="O19:P19"/>
    <mergeCell ref="E22:P22"/>
    <mergeCell ref="M25:P25"/>
    <mergeCell ref="H27:J27"/>
    <mergeCell ref="M27:P27"/>
    <mergeCell ref="H28:J28"/>
    <mergeCell ref="M28:P28"/>
    <mergeCell ref="H29:J29"/>
    <mergeCell ref="M29:P29"/>
    <mergeCell ref="H30:J30"/>
    <mergeCell ref="M30:P30"/>
    <mergeCell ref="H31:J31"/>
    <mergeCell ref="M31:P31"/>
    <mergeCell ref="L33:P33"/>
    <mergeCell ref="C39:R39"/>
    <mergeCell ref="F41:Q41"/>
    <mergeCell ref="F42:Q42"/>
    <mergeCell ref="M44:P44"/>
    <mergeCell ref="M46:Q46"/>
    <mergeCell ref="C49:G49"/>
    <mergeCell ref="N49:Q49"/>
    <mergeCell ref="N51:Q51"/>
    <mergeCell ref="N52:Q52"/>
    <mergeCell ref="N53:Q53"/>
    <mergeCell ref="N54:Q54"/>
    <mergeCell ref="N55:Q55"/>
    <mergeCell ref="N56:Q56"/>
    <mergeCell ref="N57:Q57"/>
    <mergeCell ref="N58:Q58"/>
    <mergeCell ref="N59:Q59"/>
    <mergeCell ref="N60:Q60"/>
    <mergeCell ref="N61:Q61"/>
    <mergeCell ref="N62:Q62"/>
    <mergeCell ref="N63:Q63"/>
    <mergeCell ref="N64:Q64"/>
    <mergeCell ref="N65:Q65"/>
    <mergeCell ref="N66:Q66"/>
    <mergeCell ref="N67:Q67"/>
    <mergeCell ref="N68:Q68"/>
    <mergeCell ref="N69:Q69"/>
    <mergeCell ref="N70:Q70"/>
    <mergeCell ref="N71:Q71"/>
    <mergeCell ref="N72:Q72"/>
    <mergeCell ref="N73:Q73"/>
    <mergeCell ref="N74:Q74"/>
    <mergeCell ref="N75:Q75"/>
    <mergeCell ref="N76:Q76"/>
    <mergeCell ref="N77:Q77"/>
    <mergeCell ref="N78:Q78"/>
    <mergeCell ref="N79:Q79"/>
    <mergeCell ref="N80:Q80"/>
    <mergeCell ref="N81:Q81"/>
    <mergeCell ref="N82:Q82"/>
    <mergeCell ref="N83:Q83"/>
    <mergeCell ref="N84:Q84"/>
    <mergeCell ref="N85:Q85"/>
    <mergeCell ref="N86:Q86"/>
    <mergeCell ref="N87:Q87"/>
    <mergeCell ref="N88:Q88"/>
    <mergeCell ref="N89:Q89"/>
    <mergeCell ref="N90:Q90"/>
    <mergeCell ref="N91:Q91"/>
    <mergeCell ref="N92:Q92"/>
    <mergeCell ref="N93:Q93"/>
    <mergeCell ref="C100:R100"/>
    <mergeCell ref="F102:Q102"/>
    <mergeCell ref="F103:Q103"/>
    <mergeCell ref="M105:P105"/>
    <mergeCell ref="M107:Q107"/>
    <mergeCell ref="F110:I110"/>
    <mergeCell ref="L110:M110"/>
    <mergeCell ref="N110:Q110"/>
    <mergeCell ref="F114:I114"/>
    <mergeCell ref="L114:M114"/>
    <mergeCell ref="N114:Q114"/>
    <mergeCell ref="F115:R115"/>
    <mergeCell ref="F116:R116"/>
    <mergeCell ref="F117:I117"/>
    <mergeCell ref="F118:I118"/>
    <mergeCell ref="F119:I119"/>
    <mergeCell ref="F120:I120"/>
    <mergeCell ref="L120:M120"/>
    <mergeCell ref="N120:Q120"/>
    <mergeCell ref="F121:R121"/>
    <mergeCell ref="F123:I123"/>
    <mergeCell ref="F124:I124"/>
    <mergeCell ref="F125:I125"/>
    <mergeCell ref="F126:I126"/>
    <mergeCell ref="L126:M126"/>
    <mergeCell ref="N126:Q126"/>
    <mergeCell ref="F122:R122"/>
    <mergeCell ref="F127:R127"/>
    <mergeCell ref="F128:R128"/>
    <mergeCell ref="F129:I129"/>
    <mergeCell ref="F130:I130"/>
    <mergeCell ref="F131:I131"/>
    <mergeCell ref="F132:I132"/>
    <mergeCell ref="L132:M132"/>
    <mergeCell ref="N132:Q132"/>
    <mergeCell ref="F133:R133"/>
    <mergeCell ref="F135:I135"/>
    <mergeCell ref="F136:I136"/>
    <mergeCell ref="F137:I137"/>
    <mergeCell ref="F138:I138"/>
    <mergeCell ref="L138:M138"/>
    <mergeCell ref="N138:Q138"/>
    <mergeCell ref="F134:R134"/>
    <mergeCell ref="F139:R139"/>
    <mergeCell ref="F140:R140"/>
    <mergeCell ref="F141:I141"/>
    <mergeCell ref="F142:I142"/>
    <mergeCell ref="F143:I143"/>
    <mergeCell ref="F144:I144"/>
    <mergeCell ref="F145:I145"/>
    <mergeCell ref="L145:M145"/>
    <mergeCell ref="N145:Q145"/>
    <mergeCell ref="F146:R146"/>
    <mergeCell ref="F147:R147"/>
    <mergeCell ref="F148:I148"/>
    <mergeCell ref="F149:I149"/>
    <mergeCell ref="F150:I150"/>
    <mergeCell ref="F151:I151"/>
    <mergeCell ref="L151:M151"/>
    <mergeCell ref="N151:Q151"/>
    <mergeCell ref="F152:R152"/>
    <mergeCell ref="F153:R153"/>
    <mergeCell ref="F154:I154"/>
    <mergeCell ref="F155:I155"/>
    <mergeCell ref="F156:I156"/>
    <mergeCell ref="F157:I157"/>
    <mergeCell ref="L157:M157"/>
    <mergeCell ref="N157:Q157"/>
    <mergeCell ref="F158:R158"/>
    <mergeCell ref="F159:R159"/>
    <mergeCell ref="F160:I160"/>
    <mergeCell ref="F161:I161"/>
    <mergeCell ref="F162:I162"/>
    <mergeCell ref="F163:I163"/>
    <mergeCell ref="L163:M163"/>
    <mergeCell ref="N163:Q163"/>
    <mergeCell ref="F164:R164"/>
    <mergeCell ref="F165:R165"/>
    <mergeCell ref="F166:I166"/>
    <mergeCell ref="L166:M166"/>
    <mergeCell ref="N166:Q166"/>
    <mergeCell ref="F167:R167"/>
    <mergeCell ref="F168:R168"/>
    <mergeCell ref="F169:I169"/>
    <mergeCell ref="L169:M169"/>
    <mergeCell ref="N169:Q169"/>
    <mergeCell ref="F170:R170"/>
    <mergeCell ref="F171:R171"/>
    <mergeCell ref="F172:I172"/>
    <mergeCell ref="F173:I173"/>
    <mergeCell ref="F174:I174"/>
    <mergeCell ref="L174:M174"/>
    <mergeCell ref="N174:Q174"/>
    <mergeCell ref="F175:R175"/>
    <mergeCell ref="F176:R176"/>
    <mergeCell ref="F177:I177"/>
    <mergeCell ref="F178:I178"/>
    <mergeCell ref="F179:I179"/>
    <mergeCell ref="F180:I180"/>
    <mergeCell ref="L180:M180"/>
    <mergeCell ref="N180:Q180"/>
    <mergeCell ref="F181:R181"/>
    <mergeCell ref="F182:R182"/>
    <mergeCell ref="F183:I183"/>
    <mergeCell ref="F184:I184"/>
    <mergeCell ref="F185:I185"/>
    <mergeCell ref="F186:I186"/>
    <mergeCell ref="L186:M186"/>
    <mergeCell ref="N186:Q186"/>
    <mergeCell ref="F187:R187"/>
    <mergeCell ref="F188:R188"/>
    <mergeCell ref="F189:I189"/>
    <mergeCell ref="L189:M189"/>
    <mergeCell ref="N189:Q189"/>
    <mergeCell ref="F190:R190"/>
    <mergeCell ref="F192:I192"/>
    <mergeCell ref="L192:M192"/>
    <mergeCell ref="N192:Q192"/>
    <mergeCell ref="F193:R193"/>
    <mergeCell ref="F194:I194"/>
    <mergeCell ref="F195:I195"/>
    <mergeCell ref="F196:I196"/>
    <mergeCell ref="F197:I197"/>
    <mergeCell ref="L197:M197"/>
    <mergeCell ref="N197:Q197"/>
    <mergeCell ref="F198:R198"/>
    <mergeCell ref="F199:R199"/>
    <mergeCell ref="F200:I200"/>
    <mergeCell ref="F201:I201"/>
    <mergeCell ref="F202:I202"/>
    <mergeCell ref="F203:I203"/>
    <mergeCell ref="L203:M203"/>
    <mergeCell ref="N203:Q203"/>
    <mergeCell ref="F204:R204"/>
    <mergeCell ref="F206:I206"/>
    <mergeCell ref="F207:I207"/>
    <mergeCell ref="F208:I208"/>
    <mergeCell ref="L208:M208"/>
    <mergeCell ref="N208:Q208"/>
    <mergeCell ref="F205:R205"/>
    <mergeCell ref="F209:R209"/>
    <mergeCell ref="F211:I211"/>
    <mergeCell ref="F212:I212"/>
    <mergeCell ref="F214:I214"/>
    <mergeCell ref="L214:M214"/>
    <mergeCell ref="N214:Q214"/>
    <mergeCell ref="F210:R210"/>
    <mergeCell ref="F215:R215"/>
    <mergeCell ref="F216:I216"/>
    <mergeCell ref="F217:I217"/>
    <mergeCell ref="F218:I218"/>
    <mergeCell ref="F219:I219"/>
    <mergeCell ref="L219:M219"/>
    <mergeCell ref="N219:Q219"/>
    <mergeCell ref="F220:R220"/>
    <mergeCell ref="F221:R221"/>
    <mergeCell ref="F222:I222"/>
    <mergeCell ref="F223:I223"/>
    <mergeCell ref="F224:I224"/>
    <mergeCell ref="F225:I225"/>
    <mergeCell ref="L225:M225"/>
    <mergeCell ref="N225:Q225"/>
    <mergeCell ref="F226:R226"/>
    <mergeCell ref="F228:I228"/>
    <mergeCell ref="F229:I229"/>
    <mergeCell ref="F230:I230"/>
    <mergeCell ref="L230:M230"/>
    <mergeCell ref="N230:Q230"/>
    <mergeCell ref="F227:R227"/>
    <mergeCell ref="F231:R231"/>
    <mergeCell ref="F233:I233"/>
    <mergeCell ref="F234:I234"/>
    <mergeCell ref="F236:I236"/>
    <mergeCell ref="L236:M236"/>
    <mergeCell ref="N236:Q236"/>
    <mergeCell ref="F232:R232"/>
    <mergeCell ref="F237:R237"/>
    <mergeCell ref="F238:I238"/>
    <mergeCell ref="F239:I239"/>
    <mergeCell ref="F240:I240"/>
    <mergeCell ref="F241:I241"/>
    <mergeCell ref="L241:M241"/>
    <mergeCell ref="N241:Q241"/>
    <mergeCell ref="F242:R242"/>
    <mergeCell ref="F243:R243"/>
    <mergeCell ref="F244:I244"/>
    <mergeCell ref="F245:I245"/>
    <mergeCell ref="F246:I246"/>
    <mergeCell ref="F247:I247"/>
    <mergeCell ref="L247:M247"/>
    <mergeCell ref="N247:Q247"/>
    <mergeCell ref="F248:R248"/>
    <mergeCell ref="F249:R249"/>
    <mergeCell ref="F250:I250"/>
    <mergeCell ref="L250:M250"/>
    <mergeCell ref="N250:Q250"/>
    <mergeCell ref="F251:R251"/>
    <mergeCell ref="N256:Q256"/>
    <mergeCell ref="F257:R257"/>
    <mergeCell ref="F258:I258"/>
    <mergeCell ref="F259:I259"/>
    <mergeCell ref="F260:I260"/>
    <mergeCell ref="F261:I261"/>
    <mergeCell ref="L261:M261"/>
    <mergeCell ref="N261:Q261"/>
    <mergeCell ref="F262:R262"/>
    <mergeCell ref="F263:R263"/>
    <mergeCell ref="F264:I264"/>
    <mergeCell ref="L264:M264"/>
    <mergeCell ref="N264:Q264"/>
    <mergeCell ref="F265:R265"/>
    <mergeCell ref="F266:I266"/>
    <mergeCell ref="L266:M266"/>
    <mergeCell ref="N266:Q266"/>
    <mergeCell ref="F267:R267"/>
    <mergeCell ref="F268:I268"/>
    <mergeCell ref="L268:M268"/>
    <mergeCell ref="N268:Q268"/>
    <mergeCell ref="F269:R269"/>
    <mergeCell ref="F270:I270"/>
    <mergeCell ref="L270:M270"/>
    <mergeCell ref="N270:Q270"/>
    <mergeCell ref="F271:R271"/>
    <mergeCell ref="F272:R272"/>
    <mergeCell ref="F274:I274"/>
    <mergeCell ref="L274:M274"/>
    <mergeCell ref="N274:Q274"/>
    <mergeCell ref="F275:R275"/>
    <mergeCell ref="F276:R276"/>
    <mergeCell ref="F277:I277"/>
    <mergeCell ref="F278:I278"/>
    <mergeCell ref="F279:I279"/>
    <mergeCell ref="F280:I280"/>
    <mergeCell ref="L280:M280"/>
    <mergeCell ref="N280:Q280"/>
    <mergeCell ref="F281:R281"/>
    <mergeCell ref="F283:I283"/>
    <mergeCell ref="L283:M283"/>
    <mergeCell ref="N283:Q283"/>
    <mergeCell ref="F284:R284"/>
    <mergeCell ref="F285:R285"/>
    <mergeCell ref="F286:I286"/>
    <mergeCell ref="L286:M286"/>
    <mergeCell ref="N286:Q286"/>
    <mergeCell ref="F287:R287"/>
    <mergeCell ref="F288:R288"/>
    <mergeCell ref="F290:I290"/>
    <mergeCell ref="L290:M290"/>
    <mergeCell ref="N290:Q290"/>
    <mergeCell ref="F291:R291"/>
    <mergeCell ref="F292:R292"/>
    <mergeCell ref="F293:I293"/>
    <mergeCell ref="F294:I294"/>
    <mergeCell ref="F295:I295"/>
    <mergeCell ref="F296:I296"/>
    <mergeCell ref="L296:M296"/>
    <mergeCell ref="N296:Q296"/>
    <mergeCell ref="F297:R297"/>
    <mergeCell ref="F299:I299"/>
    <mergeCell ref="F300:I300"/>
    <mergeCell ref="F301:I301"/>
    <mergeCell ref="F302:I302"/>
    <mergeCell ref="L302:M302"/>
    <mergeCell ref="N302:Q302"/>
    <mergeCell ref="F303:R303"/>
    <mergeCell ref="F304:R304"/>
    <mergeCell ref="F305:I305"/>
    <mergeCell ref="F306:I306"/>
    <mergeCell ref="F307:I307"/>
    <mergeCell ref="F308:I308"/>
    <mergeCell ref="L308:M308"/>
    <mergeCell ref="N308:Q308"/>
    <mergeCell ref="F309:R309"/>
    <mergeCell ref="F311:I311"/>
    <mergeCell ref="F312:I312"/>
    <mergeCell ref="F313:I313"/>
    <mergeCell ref="L313:M313"/>
    <mergeCell ref="N313:Q313"/>
    <mergeCell ref="F314:R314"/>
    <mergeCell ref="F316:I316"/>
    <mergeCell ref="F317:I317"/>
    <mergeCell ref="F318:I318"/>
    <mergeCell ref="L318:M318"/>
    <mergeCell ref="N318:Q318"/>
    <mergeCell ref="F319:R319"/>
    <mergeCell ref="F321:I321"/>
    <mergeCell ref="F322:I322"/>
    <mergeCell ref="F323:I323"/>
    <mergeCell ref="L323:M323"/>
    <mergeCell ref="N323:Q323"/>
    <mergeCell ref="F324:R324"/>
    <mergeCell ref="F326:I326"/>
    <mergeCell ref="F327:I327"/>
    <mergeCell ref="F328:I328"/>
    <mergeCell ref="L328:M328"/>
    <mergeCell ref="N328:Q328"/>
    <mergeCell ref="F325:R325"/>
    <mergeCell ref="F329:R329"/>
    <mergeCell ref="F331:I331"/>
    <mergeCell ref="F332:I332"/>
    <mergeCell ref="F333:I333"/>
    <mergeCell ref="L333:M333"/>
    <mergeCell ref="N333:Q333"/>
    <mergeCell ref="F330:R330"/>
    <mergeCell ref="F334:R334"/>
    <mergeCell ref="F335:R335"/>
    <mergeCell ref="F336:I336"/>
    <mergeCell ref="F337:I337"/>
    <mergeCell ref="F338:I338"/>
    <mergeCell ref="F339:I339"/>
    <mergeCell ref="L339:M339"/>
    <mergeCell ref="N339:Q339"/>
    <mergeCell ref="F340:R340"/>
    <mergeCell ref="F342:I342"/>
    <mergeCell ref="F343:I343"/>
    <mergeCell ref="F344:I344"/>
    <mergeCell ref="L344:M344"/>
    <mergeCell ref="N344:Q344"/>
    <mergeCell ref="F341:R341"/>
    <mergeCell ref="F345:R345"/>
    <mergeCell ref="F346:I346"/>
    <mergeCell ref="F347:I347"/>
    <mergeCell ref="F348:I348"/>
    <mergeCell ref="L348:M348"/>
    <mergeCell ref="N348:Q348"/>
    <mergeCell ref="F349:R349"/>
    <mergeCell ref="F350:R350"/>
    <mergeCell ref="F351:I351"/>
    <mergeCell ref="L351:M351"/>
    <mergeCell ref="N351:Q351"/>
    <mergeCell ref="F352:R352"/>
    <mergeCell ref="L354:M354"/>
    <mergeCell ref="N354:Q354"/>
    <mergeCell ref="F355:R355"/>
    <mergeCell ref="F356:R356"/>
    <mergeCell ref="F357:I357"/>
    <mergeCell ref="L357:M357"/>
    <mergeCell ref="N357:Q357"/>
    <mergeCell ref="F358:R358"/>
    <mergeCell ref="F360:I360"/>
    <mergeCell ref="L360:M360"/>
    <mergeCell ref="N360:Q360"/>
    <mergeCell ref="F361:R361"/>
    <mergeCell ref="F363:I363"/>
    <mergeCell ref="L363:M363"/>
    <mergeCell ref="N363:Q363"/>
    <mergeCell ref="F364:R364"/>
    <mergeCell ref="F366:I366"/>
    <mergeCell ref="L366:M366"/>
    <mergeCell ref="N366:Q366"/>
    <mergeCell ref="F367:R367"/>
    <mergeCell ref="F369:I369"/>
    <mergeCell ref="L369:M369"/>
    <mergeCell ref="N369:Q369"/>
    <mergeCell ref="F370:R370"/>
    <mergeCell ref="F372:I372"/>
    <mergeCell ref="L372:M372"/>
    <mergeCell ref="N372:Q372"/>
    <mergeCell ref="F373:R373"/>
    <mergeCell ref="F375:I375"/>
    <mergeCell ref="L375:M375"/>
    <mergeCell ref="N375:Q375"/>
    <mergeCell ref="F374:R374"/>
    <mergeCell ref="F376:R376"/>
    <mergeCell ref="F377:R377"/>
    <mergeCell ref="F378:I378"/>
    <mergeCell ref="L378:M378"/>
    <mergeCell ref="N378:Q378"/>
    <mergeCell ref="F379:R379"/>
    <mergeCell ref="F380:R380"/>
    <mergeCell ref="F381:I381"/>
    <mergeCell ref="F382:I382"/>
    <mergeCell ref="F383:I383"/>
    <mergeCell ref="F384:I384"/>
    <mergeCell ref="F385:I385"/>
    <mergeCell ref="L385:M385"/>
    <mergeCell ref="N385:Q385"/>
    <mergeCell ref="F386:R386"/>
    <mergeCell ref="F387:R387"/>
    <mergeCell ref="F388:I388"/>
    <mergeCell ref="L388:M388"/>
    <mergeCell ref="N388:Q388"/>
    <mergeCell ref="F389:R389"/>
    <mergeCell ref="F392:I392"/>
    <mergeCell ref="L392:M392"/>
    <mergeCell ref="N392:Q392"/>
    <mergeCell ref="F393:R393"/>
    <mergeCell ref="F394:R394"/>
    <mergeCell ref="N391:Q391"/>
    <mergeCell ref="F395:I395"/>
    <mergeCell ref="L395:M395"/>
    <mergeCell ref="N395:Q395"/>
    <mergeCell ref="F396:R396"/>
    <mergeCell ref="F397:R397"/>
    <mergeCell ref="F398:I398"/>
    <mergeCell ref="F399:I399"/>
    <mergeCell ref="F400:I400"/>
    <mergeCell ref="L400:M400"/>
    <mergeCell ref="N400:Q400"/>
    <mergeCell ref="F401:R401"/>
    <mergeCell ref="F402:R402"/>
    <mergeCell ref="F403:I403"/>
    <mergeCell ref="L403:M403"/>
    <mergeCell ref="N403:Q403"/>
    <mergeCell ref="F404:R404"/>
    <mergeCell ref="F405:R405"/>
    <mergeCell ref="F406:I406"/>
    <mergeCell ref="L406:M406"/>
    <mergeCell ref="N406:Q406"/>
    <mergeCell ref="F407:R407"/>
    <mergeCell ref="F409:I409"/>
    <mergeCell ref="L409:M409"/>
    <mergeCell ref="N409:Q409"/>
    <mergeCell ref="F410:R410"/>
    <mergeCell ref="F411:I411"/>
    <mergeCell ref="L411:M411"/>
    <mergeCell ref="N411:Q411"/>
    <mergeCell ref="N408:Q408"/>
    <mergeCell ref="F412:R412"/>
    <mergeCell ref="F414:I414"/>
    <mergeCell ref="L414:M414"/>
    <mergeCell ref="N414:Q414"/>
    <mergeCell ref="F415:R415"/>
    <mergeCell ref="F419:I419"/>
    <mergeCell ref="L419:M419"/>
    <mergeCell ref="N419:Q419"/>
    <mergeCell ref="N417:Q417"/>
    <mergeCell ref="N418:Q418"/>
    <mergeCell ref="F420:R420"/>
    <mergeCell ref="F421:R421"/>
    <mergeCell ref="F422:I422"/>
    <mergeCell ref="F423:I423"/>
    <mergeCell ref="F424:I424"/>
    <mergeCell ref="F425:I425"/>
    <mergeCell ref="L425:M425"/>
    <mergeCell ref="N425:Q425"/>
    <mergeCell ref="F426:R426"/>
    <mergeCell ref="F427:R427"/>
    <mergeCell ref="F428:I428"/>
    <mergeCell ref="F429:I429"/>
    <mergeCell ref="F430:I430"/>
    <mergeCell ref="F431:I431"/>
    <mergeCell ref="F432:I432"/>
    <mergeCell ref="L432:M432"/>
    <mergeCell ref="N432:Q432"/>
    <mergeCell ref="F433:R433"/>
    <mergeCell ref="F434:R434"/>
    <mergeCell ref="F435:I435"/>
    <mergeCell ref="F436:I436"/>
    <mergeCell ref="F437:I437"/>
    <mergeCell ref="F438:I438"/>
    <mergeCell ref="L438:M438"/>
    <mergeCell ref="N438:Q438"/>
    <mergeCell ref="F439:R439"/>
    <mergeCell ref="F440:R440"/>
    <mergeCell ref="F441:I441"/>
    <mergeCell ref="F442:I442"/>
    <mergeCell ref="F443:I443"/>
    <mergeCell ref="F444:I444"/>
    <mergeCell ref="L444:M444"/>
    <mergeCell ref="N444:Q444"/>
    <mergeCell ref="F445:R445"/>
    <mergeCell ref="F446:R446"/>
    <mergeCell ref="F447:I447"/>
    <mergeCell ref="F448:I448"/>
    <mergeCell ref="F449:I449"/>
    <mergeCell ref="F450:I450"/>
    <mergeCell ref="L450:M450"/>
    <mergeCell ref="N450:Q450"/>
    <mergeCell ref="F451:R451"/>
    <mergeCell ref="F452:R452"/>
    <mergeCell ref="F453:I453"/>
    <mergeCell ref="L453:M453"/>
    <mergeCell ref="N453:Q453"/>
    <mergeCell ref="F454:R454"/>
    <mergeCell ref="F455:R455"/>
    <mergeCell ref="F456:I456"/>
    <mergeCell ref="L456:M456"/>
    <mergeCell ref="N456:Q456"/>
    <mergeCell ref="F457:R457"/>
    <mergeCell ref="F458:R458"/>
    <mergeCell ref="F459:I459"/>
    <mergeCell ref="F460:I460"/>
    <mergeCell ref="F461:I461"/>
    <mergeCell ref="L461:M461"/>
    <mergeCell ref="N461:Q461"/>
    <mergeCell ref="F462:R462"/>
    <mergeCell ref="F463:R463"/>
    <mergeCell ref="F464:I464"/>
    <mergeCell ref="F465:I465"/>
    <mergeCell ref="F466:I466"/>
    <mergeCell ref="F467:I467"/>
    <mergeCell ref="L467:M467"/>
    <mergeCell ref="N467:Q467"/>
    <mergeCell ref="F468:R468"/>
    <mergeCell ref="F469:R469"/>
    <mergeCell ref="F470:I470"/>
    <mergeCell ref="L470:M470"/>
    <mergeCell ref="N470:Q470"/>
    <mergeCell ref="F471:R471"/>
    <mergeCell ref="F472:R472"/>
    <mergeCell ref="F473:I473"/>
    <mergeCell ref="L473:M473"/>
    <mergeCell ref="N473:Q473"/>
    <mergeCell ref="F474:R474"/>
    <mergeCell ref="F475:R475"/>
    <mergeCell ref="F476:I476"/>
    <mergeCell ref="L476:M476"/>
    <mergeCell ref="N476:Q476"/>
    <mergeCell ref="F477:R477"/>
    <mergeCell ref="F478:R478"/>
    <mergeCell ref="F479:I479"/>
    <mergeCell ref="L479:M479"/>
    <mergeCell ref="N479:Q479"/>
    <mergeCell ref="F480:R480"/>
    <mergeCell ref="F481:R481"/>
    <mergeCell ref="F482:I482"/>
    <mergeCell ref="L482:M482"/>
    <mergeCell ref="N482:Q482"/>
    <mergeCell ref="F483:R483"/>
    <mergeCell ref="F484:R484"/>
    <mergeCell ref="F485:I485"/>
    <mergeCell ref="L485:M485"/>
    <mergeCell ref="N485:Q485"/>
    <mergeCell ref="F486:R486"/>
    <mergeCell ref="F487:R487"/>
    <mergeCell ref="F488:I488"/>
    <mergeCell ref="L488:M488"/>
    <mergeCell ref="N488:Q488"/>
    <mergeCell ref="F489:R489"/>
    <mergeCell ref="F490:R490"/>
    <mergeCell ref="F491:I491"/>
    <mergeCell ref="L491:M491"/>
    <mergeCell ref="N491:Q491"/>
    <mergeCell ref="F492:R492"/>
    <mergeCell ref="F493:R493"/>
    <mergeCell ref="F494:I494"/>
    <mergeCell ref="F495:I495"/>
    <mergeCell ref="F496:I496"/>
    <mergeCell ref="F497:I497"/>
    <mergeCell ref="L497:M497"/>
    <mergeCell ref="N497:Q497"/>
    <mergeCell ref="F498:R498"/>
    <mergeCell ref="F499:R499"/>
    <mergeCell ref="F500:I500"/>
    <mergeCell ref="L500:M500"/>
    <mergeCell ref="N500:Q500"/>
    <mergeCell ref="F501:R501"/>
    <mergeCell ref="F503:I503"/>
    <mergeCell ref="L503:M503"/>
    <mergeCell ref="N503:Q503"/>
    <mergeCell ref="F504:R504"/>
    <mergeCell ref="F505:I505"/>
    <mergeCell ref="F506:I506"/>
    <mergeCell ref="F507:I507"/>
    <mergeCell ref="F508:I508"/>
    <mergeCell ref="L508:M508"/>
    <mergeCell ref="N508:Q508"/>
    <mergeCell ref="F509:R509"/>
    <mergeCell ref="F510:I510"/>
    <mergeCell ref="L510:M510"/>
    <mergeCell ref="N510:Q510"/>
    <mergeCell ref="F511:R511"/>
    <mergeCell ref="F512:I512"/>
    <mergeCell ref="L512:M512"/>
    <mergeCell ref="N512:Q512"/>
    <mergeCell ref="F513:R513"/>
    <mergeCell ref="F514:I514"/>
    <mergeCell ref="L514:M514"/>
    <mergeCell ref="N514:Q514"/>
    <mergeCell ref="F515:R515"/>
    <mergeCell ref="F517:I517"/>
    <mergeCell ref="L517:M517"/>
    <mergeCell ref="N517:Q517"/>
    <mergeCell ref="F518:R518"/>
    <mergeCell ref="F519:I519"/>
    <mergeCell ref="F520:I520"/>
    <mergeCell ref="F521:I521"/>
    <mergeCell ref="F522:I522"/>
    <mergeCell ref="L522:M522"/>
    <mergeCell ref="N522:Q522"/>
    <mergeCell ref="F523:R523"/>
    <mergeCell ref="F524:I524"/>
    <mergeCell ref="L524:M524"/>
    <mergeCell ref="N524:Q524"/>
    <mergeCell ref="F525:R525"/>
    <mergeCell ref="F526:I526"/>
    <mergeCell ref="L526:M526"/>
    <mergeCell ref="N526:Q526"/>
    <mergeCell ref="F527:R527"/>
    <mergeCell ref="F529:I529"/>
    <mergeCell ref="L529:M529"/>
    <mergeCell ref="N529:Q529"/>
    <mergeCell ref="F530:R530"/>
    <mergeCell ref="F531:I531"/>
    <mergeCell ref="N528:Q528"/>
    <mergeCell ref="F532:I532"/>
    <mergeCell ref="F533:I533"/>
    <mergeCell ref="F534:I534"/>
    <mergeCell ref="L534:M534"/>
    <mergeCell ref="N534:Q534"/>
    <mergeCell ref="F535:R535"/>
    <mergeCell ref="F536:I536"/>
    <mergeCell ref="F537:I537"/>
    <mergeCell ref="F538:I538"/>
    <mergeCell ref="F539:I539"/>
    <mergeCell ref="L539:M539"/>
    <mergeCell ref="N539:Q539"/>
    <mergeCell ref="F540:R540"/>
    <mergeCell ref="F541:I541"/>
    <mergeCell ref="L541:M541"/>
    <mergeCell ref="N541:Q541"/>
    <mergeCell ref="F542:R542"/>
    <mergeCell ref="F543:I543"/>
    <mergeCell ref="L543:M543"/>
    <mergeCell ref="N543:Q543"/>
    <mergeCell ref="F544:R544"/>
    <mergeCell ref="F545:I545"/>
    <mergeCell ref="L545:M545"/>
    <mergeCell ref="N545:Q545"/>
    <mergeCell ref="F546:R546"/>
    <mergeCell ref="F547:R547"/>
    <mergeCell ref="F549:I549"/>
    <mergeCell ref="L549:M549"/>
    <mergeCell ref="N549:Q549"/>
    <mergeCell ref="F550:R550"/>
    <mergeCell ref="F551:I551"/>
    <mergeCell ref="F552:I552"/>
    <mergeCell ref="F553:I553"/>
    <mergeCell ref="F554:I554"/>
    <mergeCell ref="L554:M554"/>
    <mergeCell ref="N554:Q554"/>
    <mergeCell ref="F555:R555"/>
    <mergeCell ref="F556:R556"/>
    <mergeCell ref="F557:I557"/>
    <mergeCell ref="F558:I558"/>
    <mergeCell ref="F559:I559"/>
    <mergeCell ref="F560:I560"/>
    <mergeCell ref="L560:M560"/>
    <mergeCell ref="N560:Q560"/>
    <mergeCell ref="F561:R561"/>
    <mergeCell ref="F563:I563"/>
    <mergeCell ref="F564:I564"/>
    <mergeCell ref="F565:I565"/>
    <mergeCell ref="L565:M565"/>
    <mergeCell ref="N565:Q565"/>
    <mergeCell ref="F566:R566"/>
    <mergeCell ref="F568:I568"/>
    <mergeCell ref="F569:I569"/>
    <mergeCell ref="F571:I571"/>
    <mergeCell ref="L571:M571"/>
    <mergeCell ref="N571:Q571"/>
    <mergeCell ref="N570:Q570"/>
    <mergeCell ref="F572:R572"/>
    <mergeCell ref="F573:R573"/>
    <mergeCell ref="F574:I574"/>
    <mergeCell ref="F575:I575"/>
    <mergeCell ref="F576:I576"/>
    <mergeCell ref="F577:I577"/>
    <mergeCell ref="L577:M577"/>
    <mergeCell ref="N577:Q577"/>
    <mergeCell ref="F578:R578"/>
    <mergeCell ref="F580:I580"/>
    <mergeCell ref="L580:M580"/>
    <mergeCell ref="N580:Q580"/>
    <mergeCell ref="F581:R581"/>
    <mergeCell ref="F582:R582"/>
    <mergeCell ref="F583:I583"/>
    <mergeCell ref="L583:M583"/>
    <mergeCell ref="N583:Q583"/>
    <mergeCell ref="F584:R584"/>
    <mergeCell ref="F585:R585"/>
    <mergeCell ref="F586:I586"/>
    <mergeCell ref="L586:M586"/>
    <mergeCell ref="N586:Q586"/>
    <mergeCell ref="F587:R587"/>
    <mergeCell ref="F589:I589"/>
    <mergeCell ref="L589:M589"/>
    <mergeCell ref="N589:Q589"/>
    <mergeCell ref="F590:R590"/>
    <mergeCell ref="F592:I592"/>
    <mergeCell ref="L592:M592"/>
    <mergeCell ref="N592:Q592"/>
    <mergeCell ref="N591:Q591"/>
    <mergeCell ref="F593:R593"/>
    <mergeCell ref="F594:R594"/>
    <mergeCell ref="F595:I595"/>
    <mergeCell ref="F596:I596"/>
    <mergeCell ref="F597:I597"/>
    <mergeCell ref="F598:I598"/>
    <mergeCell ref="L598:M598"/>
    <mergeCell ref="N598:Q598"/>
    <mergeCell ref="F599:R599"/>
    <mergeCell ref="F601:I601"/>
    <mergeCell ref="F602:I602"/>
    <mergeCell ref="F603:I603"/>
    <mergeCell ref="F604:I604"/>
    <mergeCell ref="L604:M604"/>
    <mergeCell ref="N604:Q604"/>
    <mergeCell ref="F613:I613"/>
    <mergeCell ref="F614:I614"/>
    <mergeCell ref="F615:I615"/>
    <mergeCell ref="L615:M615"/>
    <mergeCell ref="N615:Q615"/>
    <mergeCell ref="F605:R605"/>
    <mergeCell ref="F606:R606"/>
    <mergeCell ref="F607:I607"/>
    <mergeCell ref="F608:I608"/>
    <mergeCell ref="F609:I609"/>
    <mergeCell ref="F616:R616"/>
    <mergeCell ref="F618:I618"/>
    <mergeCell ref="F619:I619"/>
    <mergeCell ref="F620:I620"/>
    <mergeCell ref="L620:M620"/>
    <mergeCell ref="N620:Q620"/>
    <mergeCell ref="F617:R617"/>
    <mergeCell ref="F621:R621"/>
    <mergeCell ref="F623:I623"/>
    <mergeCell ref="F624:I624"/>
    <mergeCell ref="F625:I625"/>
    <mergeCell ref="L625:M625"/>
    <mergeCell ref="N625:Q625"/>
    <mergeCell ref="F622:R622"/>
    <mergeCell ref="F626:R626"/>
    <mergeCell ref="F628:I628"/>
    <mergeCell ref="F629:I629"/>
    <mergeCell ref="F630:I630"/>
    <mergeCell ref="L630:M630"/>
    <mergeCell ref="N630:Q630"/>
    <mergeCell ref="F627:R627"/>
    <mergeCell ref="F631:R631"/>
    <mergeCell ref="F633:I633"/>
    <mergeCell ref="F634:I634"/>
    <mergeCell ref="F635:I635"/>
    <mergeCell ref="L635:M635"/>
    <mergeCell ref="N635:Q635"/>
    <mergeCell ref="F632:R632"/>
    <mergeCell ref="F636:R636"/>
    <mergeCell ref="F637:R637"/>
    <mergeCell ref="F638:I638"/>
    <mergeCell ref="F639:I639"/>
    <mergeCell ref="F640:I640"/>
    <mergeCell ref="F641:I641"/>
    <mergeCell ref="L641:M641"/>
    <mergeCell ref="N641:Q641"/>
    <mergeCell ref="F642:R642"/>
    <mergeCell ref="F644:I644"/>
    <mergeCell ref="F645:I645"/>
    <mergeCell ref="F646:I646"/>
    <mergeCell ref="L646:M646"/>
    <mergeCell ref="N646:Q646"/>
    <mergeCell ref="F643:R643"/>
    <mergeCell ref="F647:R647"/>
    <mergeCell ref="F648:I648"/>
    <mergeCell ref="F649:I649"/>
    <mergeCell ref="F650:I650"/>
    <mergeCell ref="L650:M650"/>
    <mergeCell ref="N650:Q650"/>
    <mergeCell ref="F651:R651"/>
    <mergeCell ref="F652:R652"/>
    <mergeCell ref="F653:I653"/>
    <mergeCell ref="L653:M653"/>
    <mergeCell ref="N653:Q653"/>
    <mergeCell ref="F654:R654"/>
    <mergeCell ref="F656:I656"/>
    <mergeCell ref="L656:M656"/>
    <mergeCell ref="N656:Q656"/>
    <mergeCell ref="F657:R657"/>
    <mergeCell ref="F659:I659"/>
    <mergeCell ref="L659:M659"/>
    <mergeCell ref="N659:Q659"/>
    <mergeCell ref="F658:R658"/>
    <mergeCell ref="F660:R660"/>
    <mergeCell ref="F662:I662"/>
    <mergeCell ref="L662:M662"/>
    <mergeCell ref="N662:Q662"/>
    <mergeCell ref="F663:R663"/>
    <mergeCell ref="F665:I665"/>
    <mergeCell ref="L665:M665"/>
    <mergeCell ref="N665:Q665"/>
    <mergeCell ref="F661:R661"/>
    <mergeCell ref="F664:R664"/>
    <mergeCell ref="F666:R666"/>
    <mergeCell ref="F668:I668"/>
    <mergeCell ref="L668:M668"/>
    <mergeCell ref="N668:Q668"/>
    <mergeCell ref="F669:R669"/>
    <mergeCell ref="F670:R670"/>
    <mergeCell ref="F667:R667"/>
    <mergeCell ref="F671:I671"/>
    <mergeCell ref="L671:M671"/>
    <mergeCell ref="N671:Q671"/>
    <mergeCell ref="F672:R672"/>
    <mergeCell ref="F674:I674"/>
    <mergeCell ref="L674:M674"/>
    <mergeCell ref="N674:Q674"/>
    <mergeCell ref="F673:R673"/>
    <mergeCell ref="F675:R675"/>
    <mergeCell ref="F677:I677"/>
    <mergeCell ref="L677:M677"/>
    <mergeCell ref="N677:Q677"/>
    <mergeCell ref="F678:R678"/>
    <mergeCell ref="F681:I681"/>
    <mergeCell ref="L681:M681"/>
    <mergeCell ref="N681:Q681"/>
    <mergeCell ref="N680:Q680"/>
    <mergeCell ref="F679:R679"/>
    <mergeCell ref="F682:R682"/>
    <mergeCell ref="F683:R683"/>
    <mergeCell ref="F684:I684"/>
    <mergeCell ref="L684:M684"/>
    <mergeCell ref="N684:Q684"/>
    <mergeCell ref="F685:R685"/>
    <mergeCell ref="F686:R686"/>
    <mergeCell ref="F687:I687"/>
    <mergeCell ref="F688:I688"/>
    <mergeCell ref="F689:I689"/>
    <mergeCell ref="L689:M689"/>
    <mergeCell ref="N689:Q689"/>
    <mergeCell ref="F690:R690"/>
    <mergeCell ref="F691:R691"/>
    <mergeCell ref="F692:I692"/>
    <mergeCell ref="L692:M692"/>
    <mergeCell ref="N692:Q692"/>
    <mergeCell ref="F693:R693"/>
    <mergeCell ref="F694:R694"/>
    <mergeCell ref="F696:I696"/>
    <mergeCell ref="L696:M696"/>
    <mergeCell ref="N696:Q696"/>
    <mergeCell ref="F697:R697"/>
    <mergeCell ref="F699:I699"/>
    <mergeCell ref="L699:M699"/>
    <mergeCell ref="N699:Q699"/>
    <mergeCell ref="N695:Q695"/>
    <mergeCell ref="F698:R698"/>
    <mergeCell ref="F700:R700"/>
    <mergeCell ref="F702:I702"/>
    <mergeCell ref="L702:M702"/>
    <mergeCell ref="N702:Q702"/>
    <mergeCell ref="F703:R703"/>
    <mergeCell ref="F707:I707"/>
    <mergeCell ref="L707:M707"/>
    <mergeCell ref="N707:Q707"/>
    <mergeCell ref="N705:Q705"/>
    <mergeCell ref="N706:Q706"/>
    <mergeCell ref="F708:R708"/>
    <mergeCell ref="F709:R709"/>
    <mergeCell ref="F710:I710"/>
    <mergeCell ref="F711:I711"/>
    <mergeCell ref="F712:I712"/>
    <mergeCell ref="F713:I713"/>
    <mergeCell ref="L713:M713"/>
    <mergeCell ref="N713:Q713"/>
    <mergeCell ref="F714:R714"/>
    <mergeCell ref="F715:I715"/>
    <mergeCell ref="F716:I716"/>
    <mergeCell ref="F717:I717"/>
    <mergeCell ref="F718:I718"/>
    <mergeCell ref="L718:M718"/>
    <mergeCell ref="N718:Q718"/>
    <mergeCell ref="F719:R719"/>
    <mergeCell ref="F720:R720"/>
    <mergeCell ref="F721:I721"/>
    <mergeCell ref="F722:I722"/>
    <mergeCell ref="F723:I723"/>
    <mergeCell ref="F725:I725"/>
    <mergeCell ref="L725:M725"/>
    <mergeCell ref="N725:Q725"/>
    <mergeCell ref="N724:Q724"/>
    <mergeCell ref="F726:R726"/>
    <mergeCell ref="F727:I727"/>
    <mergeCell ref="F728:I728"/>
    <mergeCell ref="F729:I729"/>
    <mergeCell ref="F731:I731"/>
    <mergeCell ref="L731:M731"/>
    <mergeCell ref="N731:Q731"/>
    <mergeCell ref="N730:Q730"/>
    <mergeCell ref="F732:R732"/>
    <mergeCell ref="F733:I733"/>
    <mergeCell ref="F734:I734"/>
    <mergeCell ref="F735:I735"/>
    <mergeCell ref="F736:I736"/>
    <mergeCell ref="L736:M736"/>
    <mergeCell ref="N736:Q736"/>
    <mergeCell ref="F737:R737"/>
    <mergeCell ref="F738:I738"/>
    <mergeCell ref="F739:I739"/>
    <mergeCell ref="F740:I740"/>
    <mergeCell ref="F741:I741"/>
    <mergeCell ref="L741:M741"/>
    <mergeCell ref="N741:Q741"/>
    <mergeCell ref="F742:R742"/>
    <mergeCell ref="F743:R743"/>
    <mergeCell ref="F744:I744"/>
    <mergeCell ref="F745:I745"/>
    <mergeCell ref="F746:I746"/>
    <mergeCell ref="F747:I747"/>
    <mergeCell ref="L747:M747"/>
    <mergeCell ref="N747:Q747"/>
    <mergeCell ref="F748:R748"/>
    <mergeCell ref="F750:I750"/>
    <mergeCell ref="F751:I751"/>
    <mergeCell ref="F753:I753"/>
    <mergeCell ref="L753:M753"/>
    <mergeCell ref="N753:Q753"/>
    <mergeCell ref="N752:Q752"/>
    <mergeCell ref="F754:R754"/>
    <mergeCell ref="F755:R755"/>
    <mergeCell ref="F756:I756"/>
    <mergeCell ref="F757:I757"/>
    <mergeCell ref="F758:I758"/>
    <mergeCell ref="F759:I759"/>
    <mergeCell ref="L759:M759"/>
    <mergeCell ref="N759:Q759"/>
    <mergeCell ref="F760:R760"/>
    <mergeCell ref="F762:I762"/>
    <mergeCell ref="F763:I763"/>
    <mergeCell ref="F764:I764"/>
    <mergeCell ref="F765:I765"/>
    <mergeCell ref="L765:M765"/>
    <mergeCell ref="N765:Q765"/>
    <mergeCell ref="F766:R766"/>
    <mergeCell ref="F767:R767"/>
    <mergeCell ref="F768:I768"/>
    <mergeCell ref="F769:I769"/>
    <mergeCell ref="F770:I770"/>
    <mergeCell ref="F771:I771"/>
    <mergeCell ref="L771:M771"/>
    <mergeCell ref="N771:Q771"/>
    <mergeCell ref="F772:R772"/>
    <mergeCell ref="F774:I774"/>
    <mergeCell ref="F775:I775"/>
    <mergeCell ref="F776:I776"/>
    <mergeCell ref="L776:M776"/>
    <mergeCell ref="N776:Q776"/>
    <mergeCell ref="F777:R777"/>
    <mergeCell ref="F779:I779"/>
    <mergeCell ref="F780:I780"/>
    <mergeCell ref="F781:I781"/>
    <mergeCell ref="L781:M781"/>
    <mergeCell ref="N781:Q781"/>
    <mergeCell ref="L788:M788"/>
    <mergeCell ref="N788:Q788"/>
    <mergeCell ref="F789:R789"/>
    <mergeCell ref="F782:R782"/>
    <mergeCell ref="F783:I783"/>
    <mergeCell ref="F784:I784"/>
    <mergeCell ref="F785:I785"/>
    <mergeCell ref="L785:M785"/>
    <mergeCell ref="N785:Q785"/>
    <mergeCell ref="F791:I791"/>
    <mergeCell ref="L791:M791"/>
    <mergeCell ref="N791:Q791"/>
    <mergeCell ref="F792:R792"/>
    <mergeCell ref="F794:I794"/>
    <mergeCell ref="L794:M794"/>
    <mergeCell ref="N794:Q794"/>
    <mergeCell ref="F793:R793"/>
    <mergeCell ref="F795:R795"/>
    <mergeCell ref="F797:I797"/>
    <mergeCell ref="L797:M797"/>
    <mergeCell ref="N797:Q797"/>
    <mergeCell ref="F798:R798"/>
    <mergeCell ref="F799:R799"/>
    <mergeCell ref="F796:R796"/>
    <mergeCell ref="F800:I800"/>
    <mergeCell ref="L800:M800"/>
    <mergeCell ref="N800:Q800"/>
    <mergeCell ref="F801:R801"/>
    <mergeCell ref="F804:I804"/>
    <mergeCell ref="L804:M804"/>
    <mergeCell ref="N804:Q804"/>
    <mergeCell ref="N803:Q803"/>
    <mergeCell ref="F802:R802"/>
    <mergeCell ref="F805:R805"/>
    <mergeCell ref="F806:R806"/>
    <mergeCell ref="F807:I807"/>
    <mergeCell ref="L807:M807"/>
    <mergeCell ref="N807:Q807"/>
    <mergeCell ref="F808:R808"/>
    <mergeCell ref="F809:R809"/>
    <mergeCell ref="F810:I810"/>
    <mergeCell ref="F811:I811"/>
    <mergeCell ref="F812:I812"/>
    <mergeCell ref="L812:M812"/>
    <mergeCell ref="N812:Q812"/>
    <mergeCell ref="F813:R813"/>
    <mergeCell ref="F814:R814"/>
    <mergeCell ref="F815:I815"/>
    <mergeCell ref="L815:M815"/>
    <mergeCell ref="N815:Q815"/>
    <mergeCell ref="F816:R816"/>
    <mergeCell ref="F817:R817"/>
    <mergeCell ref="F818:I818"/>
    <mergeCell ref="L818:M818"/>
    <mergeCell ref="N818:Q818"/>
    <mergeCell ref="F819:R819"/>
    <mergeCell ref="F821:I821"/>
    <mergeCell ref="L821:M821"/>
    <mergeCell ref="N821:Q821"/>
    <mergeCell ref="N820:Q820"/>
    <mergeCell ref="F822:R822"/>
    <mergeCell ref="F824:I824"/>
    <mergeCell ref="L824:M824"/>
    <mergeCell ref="N824:Q824"/>
    <mergeCell ref="F825:R825"/>
    <mergeCell ref="F827:I827"/>
    <mergeCell ref="L827:M827"/>
    <mergeCell ref="N827:Q827"/>
    <mergeCell ref="F823:R823"/>
    <mergeCell ref="F826:R826"/>
    <mergeCell ref="F828:R828"/>
    <mergeCell ref="F832:I832"/>
    <mergeCell ref="L832:M832"/>
    <mergeCell ref="N832:Q832"/>
    <mergeCell ref="F833:R833"/>
    <mergeCell ref="F835:I835"/>
    <mergeCell ref="N830:Q830"/>
    <mergeCell ref="N831:Q831"/>
    <mergeCell ref="F834:R834"/>
    <mergeCell ref="F829:R829"/>
    <mergeCell ref="F836:I836"/>
    <mergeCell ref="F837:I837"/>
    <mergeCell ref="F838:I838"/>
    <mergeCell ref="L838:M838"/>
    <mergeCell ref="N838:Q838"/>
    <mergeCell ref="F839:R839"/>
    <mergeCell ref="F840:R840"/>
    <mergeCell ref="F841:I841"/>
    <mergeCell ref="F842:I842"/>
    <mergeCell ref="F843:I843"/>
    <mergeCell ref="F844:I844"/>
    <mergeCell ref="L844:M844"/>
    <mergeCell ref="N844:Q844"/>
    <mergeCell ref="F845:R845"/>
    <mergeCell ref="F846:R846"/>
    <mergeCell ref="F847:I847"/>
    <mergeCell ref="F848:I848"/>
    <mergeCell ref="F849:I849"/>
    <mergeCell ref="F850:I850"/>
    <mergeCell ref="L850:M850"/>
    <mergeCell ref="N850:Q850"/>
    <mergeCell ref="F851:R851"/>
    <mergeCell ref="F852:R852"/>
    <mergeCell ref="F853:I853"/>
    <mergeCell ref="F854:I854"/>
    <mergeCell ref="F855:I855"/>
    <mergeCell ref="F856:I856"/>
    <mergeCell ref="L856:M856"/>
    <mergeCell ref="N856:Q856"/>
    <mergeCell ref="F857:R857"/>
    <mergeCell ref="F858:R858"/>
    <mergeCell ref="F859:I859"/>
    <mergeCell ref="F860:I860"/>
    <mergeCell ref="F861:I861"/>
    <mergeCell ref="F862:I862"/>
    <mergeCell ref="L862:M862"/>
    <mergeCell ref="N862:Q862"/>
    <mergeCell ref="F863:R863"/>
    <mergeCell ref="F864:R864"/>
    <mergeCell ref="F865:I865"/>
    <mergeCell ref="L865:M865"/>
    <mergeCell ref="N865:Q865"/>
    <mergeCell ref="F866:R866"/>
    <mergeCell ref="F868:I868"/>
    <mergeCell ref="L868:M868"/>
    <mergeCell ref="N868:Q868"/>
    <mergeCell ref="F869:R869"/>
    <mergeCell ref="F870:I870"/>
    <mergeCell ref="F871:I871"/>
    <mergeCell ref="F872:I872"/>
    <mergeCell ref="F873:I873"/>
    <mergeCell ref="L873:M873"/>
    <mergeCell ref="N873:Q873"/>
    <mergeCell ref="F874:R874"/>
    <mergeCell ref="F875:I875"/>
    <mergeCell ref="F876:I876"/>
    <mergeCell ref="F877:I877"/>
    <mergeCell ref="F878:I878"/>
    <mergeCell ref="L878:M878"/>
    <mergeCell ref="N878:Q878"/>
    <mergeCell ref="F879:R879"/>
    <mergeCell ref="F880:I880"/>
    <mergeCell ref="L880:M880"/>
    <mergeCell ref="N880:Q880"/>
    <mergeCell ref="F881:R881"/>
    <mergeCell ref="F882:I882"/>
    <mergeCell ref="L882:M882"/>
    <mergeCell ref="N882:Q882"/>
    <mergeCell ref="F883:R883"/>
    <mergeCell ref="F884:I884"/>
    <mergeCell ref="L884:M884"/>
    <mergeCell ref="N884:Q884"/>
    <mergeCell ref="F885:R885"/>
    <mergeCell ref="F886:R886"/>
    <mergeCell ref="F888:I888"/>
    <mergeCell ref="L888:M888"/>
    <mergeCell ref="N888:Q888"/>
    <mergeCell ref="F889:R889"/>
    <mergeCell ref="F890:R890"/>
    <mergeCell ref="F891:I891"/>
    <mergeCell ref="F892:I892"/>
    <mergeCell ref="F893:I893"/>
    <mergeCell ref="F894:I894"/>
    <mergeCell ref="L894:M894"/>
    <mergeCell ref="N894:Q894"/>
    <mergeCell ref="F895:R895"/>
    <mergeCell ref="F897:I897"/>
    <mergeCell ref="F898:I898"/>
    <mergeCell ref="F899:I899"/>
    <mergeCell ref="F900:I900"/>
    <mergeCell ref="L900:M900"/>
    <mergeCell ref="N900:Q900"/>
    <mergeCell ref="F901:R901"/>
    <mergeCell ref="F902:R902"/>
    <mergeCell ref="F903:I903"/>
    <mergeCell ref="F904:I904"/>
    <mergeCell ref="F905:I905"/>
    <mergeCell ref="F906:I906"/>
    <mergeCell ref="L906:M906"/>
    <mergeCell ref="N906:Q906"/>
    <mergeCell ref="F907:R907"/>
    <mergeCell ref="F908:I908"/>
    <mergeCell ref="F910:I910"/>
    <mergeCell ref="F911:I911"/>
    <mergeCell ref="L911:M911"/>
    <mergeCell ref="N911:Q911"/>
    <mergeCell ref="F912:R912"/>
    <mergeCell ref="F913:I913"/>
    <mergeCell ref="F914:I914"/>
    <mergeCell ref="F915:I915"/>
    <mergeCell ref="L915:M915"/>
    <mergeCell ref="N915:Q915"/>
    <mergeCell ref="F916:R916"/>
    <mergeCell ref="F917:R917"/>
    <mergeCell ref="F918:I918"/>
    <mergeCell ref="L918:M918"/>
    <mergeCell ref="N918:Q918"/>
    <mergeCell ref="F919:R919"/>
    <mergeCell ref="F921:I921"/>
    <mergeCell ref="L921:M921"/>
    <mergeCell ref="N921:Q921"/>
    <mergeCell ref="F922:R922"/>
    <mergeCell ref="F924:I924"/>
    <mergeCell ref="L924:M924"/>
    <mergeCell ref="N924:Q924"/>
    <mergeCell ref="F925:R925"/>
    <mergeCell ref="F927:I927"/>
    <mergeCell ref="L927:M927"/>
    <mergeCell ref="N927:Q927"/>
    <mergeCell ref="F928:R928"/>
    <mergeCell ref="F929:R929"/>
    <mergeCell ref="F926:R926"/>
    <mergeCell ref="F930:I930"/>
    <mergeCell ref="L930:M930"/>
    <mergeCell ref="N930:Q930"/>
    <mergeCell ref="F931:R931"/>
    <mergeCell ref="F933:I933"/>
    <mergeCell ref="L933:M933"/>
    <mergeCell ref="N933:Q933"/>
    <mergeCell ref="F932:R932"/>
    <mergeCell ref="F934:R934"/>
    <mergeCell ref="F935:R935"/>
    <mergeCell ref="F936:I936"/>
    <mergeCell ref="L936:M936"/>
    <mergeCell ref="N936:Q936"/>
    <mergeCell ref="F937:R937"/>
    <mergeCell ref="F940:I940"/>
    <mergeCell ref="L940:M940"/>
    <mergeCell ref="N940:Q940"/>
    <mergeCell ref="F941:R941"/>
    <mergeCell ref="F942:R942"/>
    <mergeCell ref="F943:I943"/>
    <mergeCell ref="L943:M943"/>
    <mergeCell ref="N943:Q943"/>
    <mergeCell ref="F944:R944"/>
    <mergeCell ref="F945:R945"/>
    <mergeCell ref="F946:I946"/>
    <mergeCell ref="F947:I947"/>
    <mergeCell ref="F948:I948"/>
    <mergeCell ref="L948:M948"/>
    <mergeCell ref="N948:Q948"/>
    <mergeCell ref="F949:R949"/>
    <mergeCell ref="F950:R950"/>
    <mergeCell ref="F951:I951"/>
    <mergeCell ref="L951:M951"/>
    <mergeCell ref="N951:Q951"/>
    <mergeCell ref="F952:R952"/>
    <mergeCell ref="F953:R953"/>
    <mergeCell ref="F954:I954"/>
    <mergeCell ref="L954:M954"/>
    <mergeCell ref="N954:Q954"/>
    <mergeCell ref="F955:R955"/>
    <mergeCell ref="F956:R956"/>
    <mergeCell ref="F958:I958"/>
    <mergeCell ref="L958:M958"/>
    <mergeCell ref="N958:Q958"/>
    <mergeCell ref="F959:R959"/>
    <mergeCell ref="F961:I961"/>
    <mergeCell ref="L961:M961"/>
    <mergeCell ref="N961:Q961"/>
    <mergeCell ref="F962:R962"/>
    <mergeCell ref="F964:I964"/>
    <mergeCell ref="L964:M964"/>
    <mergeCell ref="N964:Q964"/>
    <mergeCell ref="F965:R965"/>
    <mergeCell ref="F969:I969"/>
    <mergeCell ref="L969:M969"/>
    <mergeCell ref="N969:Q969"/>
    <mergeCell ref="F970:R970"/>
    <mergeCell ref="F971:R971"/>
    <mergeCell ref="F972:I972"/>
    <mergeCell ref="F973:I973"/>
    <mergeCell ref="F974:I974"/>
    <mergeCell ref="F975:I975"/>
    <mergeCell ref="L975:M975"/>
    <mergeCell ref="N975:Q975"/>
    <mergeCell ref="F976:R976"/>
    <mergeCell ref="F978:I978"/>
    <mergeCell ref="F979:I979"/>
    <mergeCell ref="F980:I980"/>
    <mergeCell ref="F981:I981"/>
    <mergeCell ref="L981:M981"/>
    <mergeCell ref="N981:Q981"/>
    <mergeCell ref="F977:R977"/>
    <mergeCell ref="F982:R982"/>
    <mergeCell ref="F983:R983"/>
    <mergeCell ref="F984:I984"/>
    <mergeCell ref="F985:I985"/>
    <mergeCell ref="F986:I986"/>
    <mergeCell ref="F987:I987"/>
    <mergeCell ref="L987:M987"/>
    <mergeCell ref="N987:Q987"/>
    <mergeCell ref="F988:R988"/>
    <mergeCell ref="F989:R989"/>
    <mergeCell ref="F990:I990"/>
    <mergeCell ref="F991:I991"/>
    <mergeCell ref="F992:I992"/>
    <mergeCell ref="F993:I993"/>
    <mergeCell ref="L993:M993"/>
    <mergeCell ref="N993:Q993"/>
    <mergeCell ref="F994:R994"/>
    <mergeCell ref="F995:R995"/>
    <mergeCell ref="F996:I996"/>
    <mergeCell ref="F997:I997"/>
    <mergeCell ref="F998:I998"/>
    <mergeCell ref="F999:I999"/>
    <mergeCell ref="L999:M999"/>
    <mergeCell ref="N999:Q999"/>
    <mergeCell ref="F1000:R1000"/>
    <mergeCell ref="F1001:R1001"/>
    <mergeCell ref="F1002:I1002"/>
    <mergeCell ref="L1002:M1002"/>
    <mergeCell ref="N1002:Q1002"/>
    <mergeCell ref="F1003:R1003"/>
    <mergeCell ref="F1004:R1004"/>
    <mergeCell ref="F1005:I1005"/>
    <mergeCell ref="L1005:M1005"/>
    <mergeCell ref="N1005:Q1005"/>
    <mergeCell ref="F1006:R1006"/>
    <mergeCell ref="F1007:R1007"/>
    <mergeCell ref="F1008:I1008"/>
    <mergeCell ref="F1009:I1009"/>
    <mergeCell ref="F1010:I1010"/>
    <mergeCell ref="L1010:M1010"/>
    <mergeCell ref="N1010:Q1010"/>
    <mergeCell ref="F1011:R1011"/>
    <mergeCell ref="F1012:R1012"/>
    <mergeCell ref="F1013:I1013"/>
    <mergeCell ref="F1014:I1014"/>
    <mergeCell ref="F1015:I1015"/>
    <mergeCell ref="F1016:I1016"/>
    <mergeCell ref="L1016:M1016"/>
    <mergeCell ref="N1016:Q1016"/>
    <mergeCell ref="F1017:R1017"/>
    <mergeCell ref="F1018:R1018"/>
    <mergeCell ref="F1019:I1019"/>
    <mergeCell ref="F1020:I1020"/>
    <mergeCell ref="F1021:I1021"/>
    <mergeCell ref="F1022:I1022"/>
    <mergeCell ref="L1022:M1022"/>
    <mergeCell ref="N1022:Q1022"/>
    <mergeCell ref="F1023:R1023"/>
    <mergeCell ref="F1024:R1024"/>
    <mergeCell ref="F1025:I1025"/>
    <mergeCell ref="L1025:M1025"/>
    <mergeCell ref="N1025:Q1025"/>
    <mergeCell ref="F1026:R1026"/>
    <mergeCell ref="F1028:I1028"/>
    <mergeCell ref="L1028:M1028"/>
    <mergeCell ref="N1028:Q1028"/>
    <mergeCell ref="F1029:R1029"/>
    <mergeCell ref="F1030:I1030"/>
    <mergeCell ref="F1031:I1031"/>
    <mergeCell ref="F1032:I1032"/>
    <mergeCell ref="F1033:I1033"/>
    <mergeCell ref="L1033:M1033"/>
    <mergeCell ref="N1033:Q1033"/>
    <mergeCell ref="F1034:R1034"/>
    <mergeCell ref="F1035:R1035"/>
    <mergeCell ref="F1036:I1036"/>
    <mergeCell ref="F1037:I1037"/>
    <mergeCell ref="F1038:I1038"/>
    <mergeCell ref="F1039:I1039"/>
    <mergeCell ref="L1039:M1039"/>
    <mergeCell ref="N1039:Q1039"/>
    <mergeCell ref="F1040:R1040"/>
    <mergeCell ref="F1042:I1042"/>
    <mergeCell ref="F1043:I1043"/>
    <mergeCell ref="F1044:I1044"/>
    <mergeCell ref="L1044:M1044"/>
    <mergeCell ref="N1044:Q1044"/>
    <mergeCell ref="F1045:R1045"/>
    <mergeCell ref="F1047:I1047"/>
    <mergeCell ref="F1048:I1048"/>
    <mergeCell ref="F1050:I1050"/>
    <mergeCell ref="L1050:M1050"/>
    <mergeCell ref="N1050:Q1050"/>
    <mergeCell ref="F1051:R1051"/>
    <mergeCell ref="F1052:I1052"/>
    <mergeCell ref="F1053:I1053"/>
    <mergeCell ref="F1054:I1054"/>
    <mergeCell ref="F1055:I1055"/>
    <mergeCell ref="L1055:M1055"/>
    <mergeCell ref="N1055:Q1055"/>
    <mergeCell ref="F1056:R1056"/>
    <mergeCell ref="F1057:R1057"/>
    <mergeCell ref="F1058:I1058"/>
    <mergeCell ref="F1059:I1059"/>
    <mergeCell ref="F1060:I1060"/>
    <mergeCell ref="F1061:I1061"/>
    <mergeCell ref="L1061:M1061"/>
    <mergeCell ref="N1061:Q1061"/>
    <mergeCell ref="F1062:R1062"/>
    <mergeCell ref="F1064:I1064"/>
    <mergeCell ref="F1065:I1065"/>
    <mergeCell ref="F1066:I1066"/>
    <mergeCell ref="L1066:M1066"/>
    <mergeCell ref="N1066:Q1066"/>
    <mergeCell ref="F1063:R1063"/>
    <mergeCell ref="F1067:R1067"/>
    <mergeCell ref="F1069:I1069"/>
    <mergeCell ref="F1070:I1070"/>
    <mergeCell ref="F1072:I1072"/>
    <mergeCell ref="L1072:M1072"/>
    <mergeCell ref="N1072:Q1072"/>
    <mergeCell ref="F1068:R1068"/>
    <mergeCell ref="F1073:R1073"/>
    <mergeCell ref="F1074:I1074"/>
    <mergeCell ref="F1075:I1075"/>
    <mergeCell ref="F1076:I1076"/>
    <mergeCell ref="F1077:I1077"/>
    <mergeCell ref="L1077:M1077"/>
    <mergeCell ref="N1077:Q1077"/>
    <mergeCell ref="F1078:R1078"/>
    <mergeCell ref="F1079:R1079"/>
    <mergeCell ref="F1080:I1080"/>
    <mergeCell ref="L1080:M1080"/>
    <mergeCell ref="N1080:Q1080"/>
    <mergeCell ref="F1081:R1081"/>
    <mergeCell ref="F1082:I1082"/>
    <mergeCell ref="L1082:M1082"/>
    <mergeCell ref="N1082:Q1082"/>
    <mergeCell ref="F1083:R1083"/>
    <mergeCell ref="F1084:I1084"/>
    <mergeCell ref="L1084:M1084"/>
    <mergeCell ref="N1084:Q1084"/>
    <mergeCell ref="F1085:R1085"/>
    <mergeCell ref="F1086:I1086"/>
    <mergeCell ref="L1086:M1086"/>
    <mergeCell ref="N1086:Q1086"/>
    <mergeCell ref="F1087:R1087"/>
    <mergeCell ref="F1088:R1088"/>
    <mergeCell ref="F1090:I1090"/>
    <mergeCell ref="L1090:M1090"/>
    <mergeCell ref="N1090:Q1090"/>
    <mergeCell ref="F1091:R1091"/>
    <mergeCell ref="F1094:I1094"/>
    <mergeCell ref="L1094:M1094"/>
    <mergeCell ref="N1094:Q1094"/>
    <mergeCell ref="F1092:R1092"/>
    <mergeCell ref="F1095:R1095"/>
    <mergeCell ref="F1096:I1096"/>
    <mergeCell ref="L1096:M1096"/>
    <mergeCell ref="N1096:Q1096"/>
    <mergeCell ref="F1097:R1097"/>
    <mergeCell ref="F1098:R1098"/>
    <mergeCell ref="F1099:I1099"/>
    <mergeCell ref="F1100:I1100"/>
    <mergeCell ref="F1101:I1101"/>
    <mergeCell ref="F1102:I1102"/>
    <mergeCell ref="L1102:M1102"/>
    <mergeCell ref="N1102:Q1102"/>
    <mergeCell ref="F1103:R1103"/>
    <mergeCell ref="F1105:I1105"/>
    <mergeCell ref="F1106:I1106"/>
    <mergeCell ref="F1107:I1107"/>
    <mergeCell ref="F1108:I1108"/>
    <mergeCell ref="L1108:M1108"/>
    <mergeCell ref="N1108:Q1108"/>
    <mergeCell ref="F1104:R1104"/>
    <mergeCell ref="F1109:R1109"/>
    <mergeCell ref="F1110:R1110"/>
    <mergeCell ref="F1111:I1111"/>
    <mergeCell ref="F1112:I1112"/>
    <mergeCell ref="F1113:I1113"/>
    <mergeCell ref="F1114:I1114"/>
    <mergeCell ref="L1114:M1114"/>
    <mergeCell ref="N1114:Q1114"/>
    <mergeCell ref="F1115:R1115"/>
    <mergeCell ref="F1117:I1117"/>
    <mergeCell ref="F1118:I1118"/>
    <mergeCell ref="F1119:I1119"/>
    <mergeCell ref="L1119:M1119"/>
    <mergeCell ref="N1119:Q1119"/>
    <mergeCell ref="F1116:R1116"/>
    <mergeCell ref="F1120:R1120"/>
    <mergeCell ref="F1122:I1122"/>
    <mergeCell ref="F1123:I1123"/>
    <mergeCell ref="F1124:I1124"/>
    <mergeCell ref="L1124:M1124"/>
    <mergeCell ref="N1124:Q1124"/>
    <mergeCell ref="F1121:R1121"/>
    <mergeCell ref="F1125:R1125"/>
    <mergeCell ref="F1127:I1127"/>
    <mergeCell ref="F1128:I1128"/>
    <mergeCell ref="F1129:I1129"/>
    <mergeCell ref="L1129:M1129"/>
    <mergeCell ref="N1129:Q1129"/>
    <mergeCell ref="F1126:R1126"/>
    <mergeCell ref="F1130:R1130"/>
    <mergeCell ref="F1132:I1132"/>
    <mergeCell ref="F1133:I1133"/>
    <mergeCell ref="F1134:I1134"/>
    <mergeCell ref="L1134:M1134"/>
    <mergeCell ref="N1134:Q1134"/>
    <mergeCell ref="F1131:R1131"/>
    <mergeCell ref="F1135:R1135"/>
    <mergeCell ref="F1137:I1137"/>
    <mergeCell ref="F1138:I1138"/>
    <mergeCell ref="F1139:I1139"/>
    <mergeCell ref="L1139:M1139"/>
    <mergeCell ref="N1139:Q1139"/>
    <mergeCell ref="F1136:R1136"/>
    <mergeCell ref="F1140:R1140"/>
    <mergeCell ref="F1141:R1141"/>
    <mergeCell ref="F1142:I1142"/>
    <mergeCell ref="F1143:I1143"/>
    <mergeCell ref="F1144:I1144"/>
    <mergeCell ref="F1145:I1145"/>
    <mergeCell ref="L1145:M1145"/>
    <mergeCell ref="N1145:Q1145"/>
    <mergeCell ref="F1153:I1153"/>
    <mergeCell ref="F1161:I1161"/>
    <mergeCell ref="L1161:M1161"/>
    <mergeCell ref="N1161:Q1161"/>
    <mergeCell ref="F1146:R1146"/>
    <mergeCell ref="F1148:I1148"/>
    <mergeCell ref="F1149:I1149"/>
    <mergeCell ref="F1150:I1150"/>
    <mergeCell ref="L1150:M1150"/>
    <mergeCell ref="N1150:Q1150"/>
    <mergeCell ref="F1162:R1162"/>
    <mergeCell ref="F1163:R1163"/>
    <mergeCell ref="F1164:I1164"/>
    <mergeCell ref="L1164:M1164"/>
    <mergeCell ref="N1164:Q1164"/>
    <mergeCell ref="F1165:R1165"/>
    <mergeCell ref="F1166:R1166"/>
    <mergeCell ref="F1167:I1167"/>
    <mergeCell ref="F1168:I1168"/>
    <mergeCell ref="F1169:I1169"/>
    <mergeCell ref="L1169:M1169"/>
    <mergeCell ref="N1169:Q1169"/>
    <mergeCell ref="L1175:M1175"/>
    <mergeCell ref="N1175:Q1175"/>
    <mergeCell ref="F1176:R1176"/>
    <mergeCell ref="F1177:R1177"/>
    <mergeCell ref="F1170:R1170"/>
    <mergeCell ref="F1171:R1171"/>
    <mergeCell ref="F1172:I1172"/>
    <mergeCell ref="L1172:M1172"/>
    <mergeCell ref="N1172:Q1172"/>
    <mergeCell ref="F1173:R1173"/>
    <mergeCell ref="F1185:R1185"/>
    <mergeCell ref="F1187:I1187"/>
    <mergeCell ref="L1187:M1187"/>
    <mergeCell ref="N1187:Q1187"/>
    <mergeCell ref="F1178:I1178"/>
    <mergeCell ref="L1178:M1178"/>
    <mergeCell ref="N1178:Q1178"/>
    <mergeCell ref="F1179:R1179"/>
    <mergeCell ref="F1181:I1181"/>
    <mergeCell ref="L1181:M1181"/>
    <mergeCell ref="N273:Q273"/>
    <mergeCell ref="N289:Q289"/>
    <mergeCell ref="F1182:R1182"/>
    <mergeCell ref="F1184:I1184"/>
    <mergeCell ref="L1184:M1184"/>
    <mergeCell ref="N1184:Q1184"/>
    <mergeCell ref="N1181:Q1181"/>
    <mergeCell ref="N1180:Q1180"/>
    <mergeCell ref="F1174:R1174"/>
    <mergeCell ref="F1175:I1175"/>
    <mergeCell ref="F1188:R1188"/>
    <mergeCell ref="N111:Q111"/>
    <mergeCell ref="N112:Q112"/>
    <mergeCell ref="N113:Q113"/>
    <mergeCell ref="N191:Q191"/>
    <mergeCell ref="N213:Q213"/>
    <mergeCell ref="N235:Q235"/>
    <mergeCell ref="N255:Q255"/>
    <mergeCell ref="N1093:Q1093"/>
    <mergeCell ref="N1160:Q1160"/>
    <mergeCell ref="N867:Q867"/>
    <mergeCell ref="N887:Q887"/>
    <mergeCell ref="N939:Q939"/>
    <mergeCell ref="N957:Q957"/>
    <mergeCell ref="N967:Q967"/>
    <mergeCell ref="N968:Q968"/>
    <mergeCell ref="F896:R896"/>
    <mergeCell ref="F909:R909"/>
    <mergeCell ref="F920:R920"/>
    <mergeCell ref="F923:R923"/>
    <mergeCell ref="F1151:R1151"/>
    <mergeCell ref="F1152:I1152"/>
    <mergeCell ref="H1:K1"/>
    <mergeCell ref="S2:AC2"/>
    <mergeCell ref="N1027:Q1027"/>
    <mergeCell ref="N1049:Q1049"/>
    <mergeCell ref="N1071:Q1071"/>
    <mergeCell ref="N1089:Q1089"/>
    <mergeCell ref="N502:Q502"/>
    <mergeCell ref="N516:Q516"/>
    <mergeCell ref="N548:Q548"/>
    <mergeCell ref="F562:R562"/>
    <mergeCell ref="F567:R567"/>
    <mergeCell ref="F579:R579"/>
    <mergeCell ref="F600:R600"/>
    <mergeCell ref="F612:R612"/>
    <mergeCell ref="F611:R611"/>
    <mergeCell ref="F610:I610"/>
    <mergeCell ref="L610:M610"/>
    <mergeCell ref="N610:Q610"/>
    <mergeCell ref="F701:R701"/>
    <mergeCell ref="F704:R704"/>
    <mergeCell ref="F749:R749"/>
    <mergeCell ref="F773:R773"/>
    <mergeCell ref="F778:R778"/>
    <mergeCell ref="F790:R790"/>
    <mergeCell ref="F761:R761"/>
    <mergeCell ref="F786:R786"/>
    <mergeCell ref="F787:R787"/>
    <mergeCell ref="F788:I788"/>
    <mergeCell ref="F1147:R1147"/>
    <mergeCell ref="F1183:R1183"/>
    <mergeCell ref="F1186:R1186"/>
    <mergeCell ref="F1189:R1189"/>
    <mergeCell ref="F938:R938"/>
    <mergeCell ref="F960:R960"/>
    <mergeCell ref="F963:R963"/>
    <mergeCell ref="F966:R966"/>
    <mergeCell ref="F1041:R1041"/>
    <mergeCell ref="F1046:R1046"/>
  </mergeCells>
  <printOptions/>
  <pageMargins left="0.5902777910232544" right="0.5902777910232544" top="0.5902777910232544" bottom="0.5902777910232544" header="0" footer="0"/>
  <pageSetup blackAndWhite="1" fitToHeight="999"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Kučera</dc:creator>
  <cp:keywords/>
  <dc:description/>
  <cp:lastModifiedBy>Marek Šnajdr</cp:lastModifiedBy>
  <dcterms:created xsi:type="dcterms:W3CDTF">2016-08-01T08:46:50Z</dcterms:created>
  <dcterms:modified xsi:type="dcterms:W3CDTF">2017-05-03T19:13:10Z</dcterms:modified>
  <cp:category/>
  <cp:version/>
  <cp:contentType/>
  <cp:contentStatus/>
</cp:coreProperties>
</file>