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05" windowHeight="12630" activeTab="2"/>
  </bookViews>
  <sheets>
    <sheet name="Rekapitulace stavby" sheetId="1" r:id="rId1"/>
    <sheet name="VRN" sheetId="2" r:id="rId2"/>
    <sheet name="1 - pozemní komunikace" sheetId="3" r:id="rId3"/>
    <sheet name="List1" sheetId="4" r:id="rId4"/>
  </sheets>
  <definedNames>
    <definedName name="_xlnm.Print_Titles" localSheetId="2">'1 - pozemní komunikace'!$115:$115</definedName>
    <definedName name="_xlnm.Print_Titles" localSheetId="0">'Rekapitulace stavby'!$85:$85</definedName>
    <definedName name="_xlnm.Print_Area" localSheetId="2">'1 - pozemní komunikace'!$C$4:$Q$70,'1 - pozemní komunikace'!$C$76:$Q$99,'1 - pozemní komunikace'!$C$105:$Q$182</definedName>
    <definedName name="_xlnm.Print_Area" localSheetId="0">'Rekapitulace stavby'!$C$4:$AP$70,'Rekapitulace stavby'!$C$76:$AP$92</definedName>
  </definedNames>
  <calcPr fullCalcOnLoad="1"/>
</workbook>
</file>

<file path=xl/sharedStrings.xml><?xml version="1.0" encoding="utf-8"?>
<sst xmlns="http://schemas.openxmlformats.org/spreadsheetml/2006/main" count="906" uniqueCount="306">
  <si>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</si>
  <si>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</si>
  <si>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</si>
  <si>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</si>
  <si>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</si>
  <si>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</si>
  <si>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</si>
  <si>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</si>
  <si>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</si>
  <si>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</si>
  <si>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</si>
  <si>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</si>
  <si>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</si>
  <si>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94</t>
  </si>
  <si>
    <t>Stavba:</t>
  </si>
  <si>
    <t>0,1</t>
  </si>
  <si>
    <t>JKSO:</t>
  </si>
  <si>
    <t>CC-CZ:</t>
  </si>
  <si>
    <t>1</t>
  </si>
  <si>
    <t>Místo:</t>
  </si>
  <si>
    <t xml:space="preserve"> </t>
  </si>
  <si>
    <t>Datum:</t>
  </si>
  <si>
    <t>11.12.2015</t>
  </si>
  <si>
    <t>10</t>
  </si>
  <si>
    <t>100</t>
  </si>
  <si>
    <t>Objednavatel: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</si>
  <si>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</si>
  <si>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</si>
  <si>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</si>
  <si>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</si>
  <si>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</si>
  <si>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</si>
  <si>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</si>
  <si>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</si>
  <si>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</si>
  <si>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</si>
  <si>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</si>
  <si>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</si>
  <si>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</si>
  <si>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</si>
  <si>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</si>
  <si>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</si>
  <si>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</si>
  <si>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</si>
  <si>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</si>
  <si>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</si>
  <si>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</si>
  <si>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</si>
  <si>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</si>
  <si>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</si>
  <si>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</si>
  <si>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</si>
  <si>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</si>
  <si>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</si>
  <si>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</si>
  <si>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</si>
  <si>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</si>
  <si>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</si>
  <si>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</si>
  <si>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</si>
  <si>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</si>
  <si>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</si>
  <si>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</si>
  <si>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</si>
  <si>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</si>
  <si>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</si>
  <si>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</si>
  <si>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</si>
  <si>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</si>
  <si>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</si>
  <si>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</si>
  <si>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</si>
  <si>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</si>
  <si>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</si>
  <si>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</si>
  <si>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{0417AC2F-9CE9-4D34-8383-8135215FEB2E}</t>
  </si>
  <si>
    <t>{00000000-0000-0000-0000-000000000000}</t>
  </si>
  <si>
    <t>pozemní komunikace</t>
  </si>
  <si>
    <t>{27F53BD9-D759-4190-B6CF-B806610C150F}</t>
  </si>
  <si>
    <t>2</t>
  </si>
  <si>
    <t>Procent. zadání
[% nákladů rozpočtu]</t>
  </si>
  <si>
    <t>Zařazení nákladů</t>
  </si>
  <si>
    <t>Celkové náklady za stavbu 1) + 2)</t>
  </si>
  <si>
    <t>Zpět na list:</t>
  </si>
  <si>
    <t>KRYCÍ LIST ROZPOČTU</t>
  </si>
  <si>
    <t>Objekt:</t>
  </si>
  <si>
    <t>1 - pozemní komunikace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</si>
  <si>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</si>
  <si>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</si>
  <si>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</si>
  <si>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</si>
  <si>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</si>
  <si>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</si>
  <si>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</si>
  <si>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</si>
  <si>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</si>
  <si>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</si>
  <si>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</si>
  <si>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práce-bourání</t>
  </si>
  <si>
    <t xml:space="preserve">    997 - Přesun sutě</t>
  </si>
  <si>
    <t xml:space="preserve">    998 - Přesun hmot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</si>
  <si>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</si>
  <si>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</si>
  <si>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</si>
  <si>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</si>
  <si>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</si>
  <si>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</si>
  <si>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</si>
  <si>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</si>
  <si>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</si>
  <si>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</si>
  <si>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</si>
  <si>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</si>
  <si>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</si>
  <si>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</si>
  <si>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</si>
  <si>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</si>
  <si>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</si>
  <si>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</si>
  <si>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113107163</t>
  </si>
  <si>
    <t>Odstranění podkladu pl přes 50 do 200 m2 z kameniva drceného tl 300 mm</t>
  </si>
  <si>
    <t>m2</t>
  </si>
  <si>
    <t>4</t>
  </si>
  <si>
    <t>-1922584031</t>
  </si>
  <si>
    <t>"vozovka" 564</t>
  </si>
  <si>
    <t>VV</t>
  </si>
  <si>
    <t>"vjezdy" 8,5+2+3,3+8,2+0,8+0,4+1,4+0,7+17,7+1,8+1,5+6+0,5+0,7+2,5+2,6</t>
  </si>
  <si>
    <t>"rozšíření pod obrubníky" (182,6+191,8)*0,3</t>
  </si>
  <si>
    <t>122202201</t>
  </si>
  <si>
    <t>Odkopávky a prokopávky nezapažené pro silnice s přemístěním výkopku v příčných profilech na vzdálenost do 15 m nebo s naložením na dopravní prostředek v hornině tř. 3 do 100 m3</t>
  </si>
  <si>
    <t>m3</t>
  </si>
  <si>
    <t>-1393095514</t>
  </si>
  <si>
    <t>"vozovka" 564*0,1</t>
  </si>
  <si>
    <t>"vjezdy" (8,5+2+3,3+8,2+0,8+0,4+1,4+0,7+17,7+1,8+1,5+6+0,5+0,7+2,5+2,6)*0,00</t>
  </si>
  <si>
    <t>"rozšíření pod obrubníky" (182,6+191,8)*0,3*0,1</t>
  </si>
  <si>
    <t>3</t>
  </si>
  <si>
    <t>132201101</t>
  </si>
  <si>
    <t>Hloubení zapažených i nezapažených rýh šířky do 600 mm s urovnáním dna do předepsaného profilu a spádu v hornině tř. 3 do 100 m3</t>
  </si>
  <si>
    <t>-2090332368</t>
  </si>
  <si>
    <t>"drenáže"185*0,4*0,3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</si>
  <si>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</si>
  <si>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</si>
  <si>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-2135029095</t>
  </si>
  <si>
    <t>5</t>
  </si>
  <si>
    <t>171201201</t>
  </si>
  <si>
    <t>Uložení sypaniny na skládky</t>
  </si>
  <si>
    <t>-112289069</t>
  </si>
  <si>
    <t>6</t>
  </si>
  <si>
    <t>181102302</t>
  </si>
  <si>
    <t>Úprava pláně v zářezech se zhutněním</t>
  </si>
  <si>
    <t>767523930</t>
  </si>
  <si>
    <t>7</t>
  </si>
  <si>
    <t>212755214</t>
  </si>
  <si>
    <t>Trativody bez lože z drenážních trubek plastových flexibilních D 100 mm</t>
  </si>
  <si>
    <t>m</t>
  </si>
  <si>
    <t>-1063650288</t>
  </si>
  <si>
    <t>8</t>
  </si>
  <si>
    <t>564751111</t>
  </si>
  <si>
    <t>Podklad z kameniva hrubého drceného vel. 32-63 mm tl 150 mm</t>
  </si>
  <si>
    <t>-1112578693</t>
  </si>
  <si>
    <t>9</t>
  </si>
  <si>
    <t>564851111</t>
  </si>
  <si>
    <t>Podklad ze štěrkodrti ŠD s rozprostřením a zhutněním, po zhutnění tl. 150 mm</t>
  </si>
  <si>
    <t>1363892597</t>
  </si>
  <si>
    <t>564861111</t>
  </si>
  <si>
    <t>Podklad ze štěrkodrtě ŠD tl 200 mm</t>
  </si>
  <si>
    <t>-178543633</t>
  </si>
  <si>
    <t>11</t>
  </si>
  <si>
    <t>565135121</t>
  </si>
  <si>
    <t>Asfaltový beton vrstva podkladní ACP 16 (obalované kamenivo OKS) tl 50 mm š přes 3 m</t>
  </si>
  <si>
    <t>1767801266</t>
  </si>
  <si>
    <t>12</t>
  </si>
  <si>
    <t>569903311</t>
  </si>
  <si>
    <t>Zřízení zemních krajnic z hornin jakékoliv třídy se zhutněním</t>
  </si>
  <si>
    <t>1570028302</t>
  </si>
  <si>
    <t>"levá strana"(182,6-4-1,3-3-3,3-1,6-1-1-4,3)*0,5</t>
  </si>
  <si>
    <t>"pravá strana" (191,8-1,3-4-10,8-1,2-1,4-13,3-1,3-4,4)*0,5</t>
  </si>
  <si>
    <t>13</t>
  </si>
  <si>
    <t>573111112</t>
  </si>
  <si>
    <t>Postřik živičný infiltrační z asfaltu silničního s posypem kamenivem, v množství 1,00 kg/m2</t>
  </si>
  <si>
    <t>-774947919</t>
  </si>
  <si>
    <t>14</t>
  </si>
  <si>
    <t>573211111</t>
  </si>
  <si>
    <t>Postřik živičný spojovací bez posypu kamenivem z asfaltu silničního, v množství od 0,50 do 0,70 kg/m2</t>
  </si>
  <si>
    <t>2027409377</t>
  </si>
  <si>
    <t>577134111</t>
  </si>
  <si>
    <t>Asfaltový beton vrstva obrusná ACO 11 (ABS) tř. I tl 40 mm š do 3 m z nemodifikovaného asfaltu</t>
  </si>
  <si>
    <t>-1300466428</t>
  </si>
  <si>
    <t>16</t>
  </si>
  <si>
    <t>596211211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</si>
  <si>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</t>
  </si>
  <si>
    <t>1800586113</t>
  </si>
  <si>
    <t>17</t>
  </si>
  <si>
    <t>M</t>
  </si>
  <si>
    <t>592451090</t>
  </si>
  <si>
    <t>Dlaždice betonové dlažba zámková (ČSN EN 1338) dlažba skladebná HOLLAND, s fazetou 1 m2=50 kusů HBB  20 x 10 x 8 přírodní</t>
  </si>
  <si>
    <t>1485160671</t>
  </si>
  <si>
    <t>spotřeba: 50 kus/m2</t>
  </si>
  <si>
    <t>P</t>
  </si>
  <si>
    <t>58,6-1,03</t>
  </si>
  <si>
    <t>18</t>
  </si>
  <si>
    <t>916131113</t>
  </si>
  <si>
    <t>Osazení silničního obrubníku betonového se zřízením lože, s vyplněním a zatřením spár cementovou maltou ležatého s boční opěrou z betonu prostého tř. C 12/15, do lože z betonu prostého téže značky</t>
  </si>
  <si>
    <t>-383511663</t>
  </si>
  <si>
    <t>"levá strana"182,6</t>
  </si>
  <si>
    <t>"pravá strana" 191,8</t>
  </si>
  <si>
    <t>19</t>
  </si>
  <si>
    <t>592174680</t>
  </si>
  <si>
    <t>obrubník betonový silniční nájezdový Standard 100x15x15 cm</t>
  </si>
  <si>
    <t>kus</t>
  </si>
  <si>
    <t>-1140149633</t>
  </si>
  <si>
    <t>274,4*1,01</t>
  </si>
  <si>
    <t>20</t>
  </si>
  <si>
    <t>916331112</t>
  </si>
  <si>
    <t>Osazení zahradního obrubníku betonového do lože z betonu s boční opěrou</t>
  </si>
  <si>
    <t>-56154576</t>
  </si>
  <si>
    <t>"kolem vjezdů" 2,5+0,8+0,4+0,25+0,25*2+0,3*2+0,5+1,7+2,4+1,3+0,5*2+0,4+0,7+0,7+1+0,6*2+3*1,6+1+4*0,5+2,3+0,6+0,3*2+0,4+0,7+3,2+0,8</t>
  </si>
  <si>
    <t>592172140</t>
  </si>
  <si>
    <t>obrubník betonový záhonový ZO 100/5/25 šedý(přírodní) 49,5 x 5 x 24,5 cm</t>
  </si>
  <si>
    <t>1210715191</t>
  </si>
  <si>
    <t>32,35*1,01</t>
  </si>
  <si>
    <t>22</t>
  </si>
  <si>
    <t>919735111</t>
  </si>
  <si>
    <t>Řezání stávajícího živičného krytu nebo podkladu hloubky do 50 mm</t>
  </si>
  <si>
    <t>2116754967</t>
  </si>
  <si>
    <t>"napojení na stávající asfalty"4+11</t>
  </si>
  <si>
    <t>23</t>
  </si>
  <si>
    <t>931992111</t>
  </si>
  <si>
    <t>Výplň dilatačních spár z polystyrenu pěnového, tloušťky 20 mm</t>
  </si>
  <si>
    <t>156745096</t>
  </si>
  <si>
    <t>24</t>
  </si>
  <si>
    <t>997006512</t>
  </si>
  <si>
    <t>Vodorovná doprava suti na skládku s naložením na dopravní prostředek a složením přes 100 m do 1 km</t>
  </si>
  <si>
    <t>t</t>
  </si>
  <si>
    <t>-352482290</t>
  </si>
  <si>
    <t>25</t>
  </si>
  <si>
    <t>997221815</t>
  </si>
  <si>
    <t>Poplatek za uložení stavebního odpadu na skládce (skládkovné) betonového</t>
  </si>
  <si>
    <t>2131770850</t>
  </si>
  <si>
    <t>26</t>
  </si>
  <si>
    <t>998223011</t>
  </si>
  <si>
    <t>Přesun hmot pro pozemní komunikace s krytem dlážděným dopravní vzdálenost do 200 m jakékoliv délky objektu</t>
  </si>
  <si>
    <t>-372402247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</si>
  <si>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</si>
  <si>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</si>
  <si>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</si>
  <si>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</si>
  <si>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</si>
  <si>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</si>
  <si>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</si>
  <si>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Psáry Sluneční ulice-komunikace</t>
  </si>
  <si>
    <t>Psáry ulice Sluneční</t>
  </si>
  <si>
    <t>VRN 1 -  Příprava a zařízení staveniště ( to, co není uvedeno v ZOV)</t>
  </si>
  <si>
    <t>Kč bez DPH</t>
  </si>
  <si>
    <t>1.1</t>
  </si>
  <si>
    <t>Příprava staveniště</t>
  </si>
  <si>
    <t>1.2</t>
  </si>
  <si>
    <t>Provozní a sociální vybavení pracoviště, ostatní zařízení staveniště (např. osvětlení ZS, náklady na provoz a údržbu ZS, na měření a spotřebu médií, informační tabule, apd.)</t>
  </si>
  <si>
    <t>1.3</t>
  </si>
  <si>
    <t>Uvedení vozovek, obslužných a skladových ploch dotčených výstavbou do  původního stavu.</t>
  </si>
  <si>
    <t>1.5</t>
  </si>
  <si>
    <t>Dočasné lávky a můstky pro pěší a vozidla přes otevřený výkop</t>
  </si>
  <si>
    <t>1.6</t>
  </si>
  <si>
    <t>Dopravní značení v průběhu výstavby</t>
  </si>
  <si>
    <t>1.7</t>
  </si>
  <si>
    <t>Celkem VRN 1</t>
  </si>
  <si>
    <t>VRN 2 - Provozní a územní vlivy</t>
  </si>
  <si>
    <t>2.1</t>
  </si>
  <si>
    <t>Územní vlivy</t>
  </si>
  <si>
    <t>2.2.</t>
  </si>
  <si>
    <t>Mimořádně ztížené pracovní prostředí (provozní vlivy)- např. čištění a mytí vozovek po dobu výstavby – dopravní trasy i areálové komunikační plochy, plachtování nákladních aut při dovozu a odvozu materiálu, kropení prašného materiálu uloženého na mezideponii apd. zajištění minimalizace prachu.</t>
  </si>
  <si>
    <t>2.3</t>
  </si>
  <si>
    <t>Celkem VRN 2</t>
  </si>
  <si>
    <t>3.</t>
  </si>
  <si>
    <t>VRN 3  - Ostatní náklady jinde neuvedené</t>
  </si>
  <si>
    <t>3.1</t>
  </si>
  <si>
    <t>Vytýčení prostorové polohy SO, vytýčení hranic pozemků, vytýčení obvodu staveniště</t>
  </si>
  <si>
    <t>3.2</t>
  </si>
  <si>
    <t>Vytýčení inženýrských sítí, ruční kopání sond pro jejich zjištění,ruční výkopy v místě zjištění inž.sítí</t>
  </si>
  <si>
    <t>3.3</t>
  </si>
  <si>
    <t>Činnost geologa a hydrogeologa při výkopových pracích (např. pro  rozdělení vytěžené zeminy pro uložení na mezideponii pro zpětné zásypy a pro odvoz na skládku)</t>
  </si>
  <si>
    <t>3.4</t>
  </si>
  <si>
    <t xml:space="preserve">Dokumentace pro provedení stavby a to 6x v listinné  podobě (složka číslování 1-6) a 1x na CD nebo DVD nosiči v digitální needitovatelné formě (soubory ve formátu pdf). </t>
  </si>
  <si>
    <t>3.5</t>
  </si>
  <si>
    <r>
      <t xml:space="preserve">Vypracování Podrobné výrobně -dílenské dokumentace, která podléhá schválení objednatele a autorského dozoru, jejíž součástí bude i vypracování technologických postupů na základě pokynů objednatele a autorského dozoru </t>
    </r>
    <r>
      <rPr>
        <u val="single"/>
        <sz val="8"/>
        <rFont val="Arial"/>
        <family val="2"/>
      </rPr>
      <t>v případech, kdy si to vyžádá situace na stavbě.</t>
    </r>
    <r>
      <rPr>
        <sz val="8"/>
        <rFont val="Arial"/>
        <family val="2"/>
      </rPr>
      <t xml:space="preserve"> Výrobně-dílenská dokumentace bude vypracována 6x v listinné  podobě (složka číslování 1-6) a 1 x na CD nosiči v digitální needitovatelné formě (soubory ve formátu pdf).</t>
    </r>
  </si>
  <si>
    <t xml:space="preserve"> -</t>
  </si>
  <si>
    <t>3.7</t>
  </si>
  <si>
    <t>Pasportizace budov a objektů a další průzkumy před zahájením stavby a sledování vlivů stavby na okolní objekty v průběhu stavby.
Pasportizace příjezdových tras a jejich vyměření, fotodokumentace</t>
  </si>
  <si>
    <t>3.8</t>
  </si>
  <si>
    <t>Náklady na bezpečnost práce a technických zařízení, školení pracovníků, značení v souladu se zásadami BOZP ( šrafování, tabulky s nápisy a s označením materiálů a prostředí, únikové cesty, požární dokumentace  apd.)</t>
  </si>
  <si>
    <t>3.9</t>
  </si>
  <si>
    <t>Celkem VRN 3</t>
  </si>
  <si>
    <t>4.</t>
  </si>
  <si>
    <t>VRN4 - Předání a převzetí díla</t>
  </si>
  <si>
    <t>4.3</t>
  </si>
  <si>
    <t xml:space="preserve">Komplexní a technologické zkoušky dle příslušných ČSN, dále dle obecných podmínek technických specifikací a zápisů ve stavebních denících ( např. výchozí revize, revizní knihy, kamerové zkoušky kanalizace, zkoušky hutnění, zkoušky vodotěsnosti  apd.) PŘÍPADNĚ neuvedené v jiných částech výkazů výměr. </t>
  </si>
  <si>
    <t>4.7</t>
  </si>
  <si>
    <t xml:space="preserve">V souladu s SOD vypracování  Dokumentace skutečného provedení a to 4x v listinné  podobě (složka číslování 1-4) a 4x na CD nebo DVD nosiči v digitální needitovatelná formě (soubory ve formátu pdf). Digitální forma dokumentace skutečného provedení musí být zpracována v souladu s vnitřní normou provozovatele. Jednotlivé výkresy a textové části písemné formy budou označeny jako skutečné provedení a podepsány projektantem. Dokumentace skutečného provedení musí být schválena objednatelem </t>
  </si>
  <si>
    <t>4.8</t>
  </si>
  <si>
    <t>Vyhotovení  geodetického zaměření - ve 3 vyhotoveních v listinné a 1 na CD nosiči v digitální formě předepsaného formátu včetně geometrických plnů pro věcná břemena;</t>
  </si>
  <si>
    <t>4.10</t>
  </si>
  <si>
    <t>Náklady spojené s kolaudačním řízením stavby, se zajištěním a vypracováním dokladů ke kolaudačním souhlasům , a to plně v souladu s požadavky stavebníka</t>
  </si>
  <si>
    <t>4.14</t>
  </si>
  <si>
    <t>Celkem VRN 4</t>
  </si>
  <si>
    <t>Celkem všechny VRN</t>
  </si>
  <si>
    <t>2) vedlejší rozpočtové náklady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</si>
</sst>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8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sz val="10"/>
      <name val="Arial"/>
      <family val="2"/>
    </font>
    <font>
      <b/>
      <u val="single"/>
      <sz val="14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56"/>
      <name val="Arial"/>
      <family val="2"/>
    </font>
    <font>
      <u val="single"/>
      <sz val="8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3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23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2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4" fontId="22" fillId="0" borderId="23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68" fontId="28" fillId="0" borderId="0" xfId="0" applyNumberFormat="1" applyFont="1" applyAlignment="1">
      <alignment horizontal="right" vertical="center"/>
    </xf>
    <xf numFmtId="0" fontId="28" fillId="0" borderId="14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9" fillId="0" borderId="33" xfId="0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 wrapText="1"/>
    </xf>
    <xf numFmtId="168" fontId="29" fillId="0" borderId="33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78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9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49" fontId="33" fillId="35" borderId="34" xfId="47" applyNumberFormat="1" applyFont="1" applyFill="1" applyBorder="1" applyAlignment="1">
      <alignment horizontal="center"/>
      <protection/>
    </xf>
    <xf numFmtId="49" fontId="33" fillId="35" borderId="34" xfId="47" applyNumberFormat="1" applyFont="1" applyFill="1" applyBorder="1" applyAlignment="1">
      <alignment horizontal="left"/>
      <protection/>
    </xf>
    <xf numFmtId="41" fontId="34" fillId="35" borderId="34" xfId="47" applyNumberFormat="1" applyFont="1" applyFill="1" applyBorder="1" applyAlignment="1">
      <alignment horizontal="center"/>
      <protection/>
    </xf>
    <xf numFmtId="49" fontId="35" fillId="0" borderId="34" xfId="47" applyNumberFormat="1" applyFont="1" applyFill="1" applyBorder="1" applyAlignment="1">
      <alignment horizontal="center"/>
      <protection/>
    </xf>
    <xf numFmtId="49" fontId="35" fillId="0" borderId="34" xfId="47" applyNumberFormat="1" applyFont="1" applyFill="1" applyBorder="1" applyAlignment="1">
      <alignment horizontal="left"/>
      <protection/>
    </xf>
    <xf numFmtId="41" fontId="35" fillId="0" borderId="34" xfId="0" applyNumberFormat="1" applyFont="1" applyFill="1" applyBorder="1" applyAlignment="1" applyProtection="1">
      <alignment horizontal="right"/>
      <protection/>
    </xf>
    <xf numFmtId="0" fontId="35" fillId="0" borderId="34" xfId="47" applyFont="1" applyFill="1" applyBorder="1" applyAlignment="1">
      <alignment horizontal="justify"/>
      <protection/>
    </xf>
    <xf numFmtId="49" fontId="35" fillId="0" borderId="34" xfId="47" applyNumberFormat="1" applyFont="1" applyBorder="1" applyAlignment="1">
      <alignment horizontal="center"/>
      <protection/>
    </xf>
    <xf numFmtId="0" fontId="35" fillId="0" borderId="34" xfId="47" applyFont="1" applyFill="1" applyBorder="1" applyAlignment="1">
      <alignment wrapText="1"/>
      <protection/>
    </xf>
    <xf numFmtId="0" fontId="35" fillId="0" borderId="34" xfId="47" applyFont="1" applyBorder="1" applyAlignment="1">
      <alignment horizontal="justify"/>
      <protection/>
    </xf>
    <xf numFmtId="41" fontId="36" fillId="0" borderId="34" xfId="0" applyNumberFormat="1" applyFont="1" applyFill="1" applyBorder="1" applyAlignment="1" applyProtection="1">
      <alignment horizontal="right"/>
      <protection/>
    </xf>
    <xf numFmtId="49" fontId="37" fillId="0" borderId="34" xfId="47" applyNumberFormat="1" applyFont="1" applyBorder="1" applyAlignment="1">
      <alignment horizontal="center"/>
      <protection/>
    </xf>
    <xf numFmtId="0" fontId="37" fillId="0" borderId="34" xfId="47" applyFont="1" applyBorder="1" applyAlignment="1">
      <alignment horizontal="left"/>
      <protection/>
    </xf>
    <xf numFmtId="41" fontId="37" fillId="0" borderId="34" xfId="0" applyNumberFormat="1" applyFont="1" applyBorder="1" applyAlignment="1" applyProtection="1">
      <alignment horizontal="right"/>
      <protection/>
    </xf>
    <xf numFmtId="41" fontId="34" fillId="0" borderId="34" xfId="47" applyNumberFormat="1" applyFont="1" applyFill="1" applyBorder="1" applyAlignment="1">
      <alignment/>
      <protection/>
    </xf>
    <xf numFmtId="0" fontId="35" fillId="0" borderId="34" xfId="0" applyFont="1" applyBorder="1" applyAlignment="1" applyProtection="1">
      <alignment horizontal="justify"/>
      <protection/>
    </xf>
    <xf numFmtId="41" fontId="35" fillId="0" borderId="34" xfId="47" applyNumberFormat="1" applyFont="1" applyFill="1" applyBorder="1" applyAlignment="1">
      <alignment horizontal="right"/>
      <protection/>
    </xf>
    <xf numFmtId="0" fontId="37" fillId="0" borderId="34" xfId="47" applyFont="1" applyBorder="1">
      <alignment/>
      <protection/>
    </xf>
    <xf numFmtId="41" fontId="37" fillId="0" borderId="34" xfId="47" applyNumberFormat="1" applyFont="1" applyBorder="1" applyAlignment="1">
      <alignment horizontal="right"/>
      <protection/>
    </xf>
    <xf numFmtId="0" fontId="35" fillId="0" borderId="34" xfId="47" applyFont="1" applyBorder="1" applyAlignment="1">
      <alignment wrapText="1"/>
      <protection/>
    </xf>
    <xf numFmtId="0" fontId="35" fillId="0" borderId="34" xfId="0" applyNumberFormat="1" applyFont="1" applyBorder="1" applyAlignment="1" applyProtection="1">
      <alignment wrapText="1"/>
      <protection/>
    </xf>
    <xf numFmtId="49" fontId="37" fillId="0" borderId="34" xfId="47" applyNumberFormat="1" applyFont="1" applyFill="1" applyBorder="1" applyAlignment="1">
      <alignment horizontal="center"/>
      <protection/>
    </xf>
    <xf numFmtId="0" fontId="35" fillId="0" borderId="34" xfId="0" applyFont="1" applyBorder="1" applyAlignment="1" applyProtection="1">
      <alignment horizontal="justify" wrapText="1"/>
      <protection/>
    </xf>
    <xf numFmtId="41" fontId="39" fillId="35" borderId="0" xfId="47" applyNumberFormat="1" applyFont="1" applyFill="1" applyBorder="1" applyAlignment="1">
      <alignment horizontal="right"/>
      <protection/>
    </xf>
    <xf numFmtId="14" fontId="35" fillId="35" borderId="0" xfId="47" applyNumberFormat="1" applyFont="1" applyFill="1" applyBorder="1">
      <alignment/>
      <protection/>
    </xf>
    <xf numFmtId="41" fontId="35" fillId="35" borderId="0" xfId="47" applyNumberFormat="1" applyFont="1" applyFill="1" applyBorder="1" applyAlignment="1">
      <alignment horizontal="right"/>
      <protection/>
    </xf>
    <xf numFmtId="49" fontId="31" fillId="0" borderId="0" xfId="47" applyNumberFormat="1" applyAlignment="1">
      <alignment horizontal="center"/>
      <protection/>
    </xf>
    <xf numFmtId="0" fontId="35" fillId="0" borderId="0" xfId="47" applyFont="1">
      <alignment/>
      <protection/>
    </xf>
    <xf numFmtId="41" fontId="35" fillId="0" borderId="0" xfId="47" applyNumberFormat="1" applyFont="1" applyAlignment="1">
      <alignment horizontal="right"/>
      <protection/>
    </xf>
    <xf numFmtId="41" fontId="35" fillId="0" borderId="0" xfId="47" applyNumberFormat="1" applyFont="1" applyAlignment="1">
      <alignment/>
      <protection/>
    </xf>
    <xf numFmtId="49" fontId="31" fillId="0" borderId="0" xfId="47" applyNumberFormat="1">
      <alignment/>
      <protection/>
    </xf>
    <xf numFmtId="0" fontId="31" fillId="0" borderId="0" xfId="47">
      <alignment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0" fillId="34" borderId="35" xfId="0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32" fillId="36" borderId="36" xfId="47" applyFont="1" applyFill="1" applyBorder="1" applyAlignment="1">
      <alignment horizontal="center" wrapText="1"/>
      <protection/>
    </xf>
    <xf numFmtId="0" fontId="32" fillId="36" borderId="37" xfId="47" applyFont="1" applyFill="1" applyBorder="1" applyAlignment="1">
      <alignment horizontal="center" wrapText="1"/>
      <protection/>
    </xf>
    <xf numFmtId="0" fontId="32" fillId="36" borderId="38" xfId="47" applyFont="1" applyFill="1" applyBorder="1" applyAlignment="1">
      <alignment horizontal="center" wrapText="1"/>
      <protection/>
    </xf>
    <xf numFmtId="0" fontId="39" fillId="35" borderId="0" xfId="47" applyFont="1" applyFill="1" applyBorder="1" applyAlignment="1">
      <alignment horizontal="left"/>
      <protection/>
    </xf>
    <xf numFmtId="0" fontId="5" fillId="0" borderId="0" xfId="0" applyFont="1" applyAlignment="1">
      <alignment horizontal="left" vertical="center" wrapText="1"/>
    </xf>
    <xf numFmtId="166" fontId="6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33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/>
    </xf>
    <xf numFmtId="164" fontId="29" fillId="0" borderId="33" xfId="0" applyNumberFormat="1" applyFont="1" applyBorder="1" applyAlignment="1">
      <alignment horizontal="right" vertical="center"/>
    </xf>
    <xf numFmtId="0" fontId="30" fillId="0" borderId="0" xfId="0" applyFont="1" applyAlignment="1">
      <alignment horizontal="left" vertical="top" wrapText="1"/>
    </xf>
    <xf numFmtId="164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0" fontId="79" fillId="33" borderId="0" xfId="36" applyFont="1" applyFill="1" applyAlignment="1" applyProtection="1">
      <alignment horizontal="center" vertical="center"/>
      <protection/>
    </xf>
    <xf numFmtId="164" fontId="17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RN_VVz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076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3A4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5076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33A4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E51" sqref="BE5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31" t="s">
        <v>0</v>
      </c>
      <c r="B1" s="132"/>
      <c r="C1" s="132"/>
      <c r="D1" s="133" t="s">
        <v>1</v>
      </c>
      <c r="E1" s="132"/>
      <c r="F1" s="132"/>
      <c r="G1" s="132"/>
      <c r="H1" s="132"/>
      <c r="I1" s="132"/>
      <c r="J1" s="132"/>
      <c r="K1" s="134" t="s">
        <v>243</v>
      </c>
      <c r="L1" s="134"/>
      <c r="M1" s="134"/>
      <c r="N1" s="134"/>
      <c r="O1" s="134"/>
      <c r="P1" s="134"/>
      <c r="Q1" s="134"/>
      <c r="R1" s="134"/>
      <c r="S1" s="134"/>
      <c r="T1" s="132"/>
      <c r="U1" s="132"/>
      <c r="V1" s="132"/>
      <c r="W1" s="134" t="s">
        <v>244</v>
      </c>
      <c r="X1" s="134"/>
      <c r="Y1" s="134"/>
      <c r="Z1" s="134"/>
      <c r="AA1" s="134"/>
      <c r="AB1" s="134"/>
      <c r="AC1" s="134"/>
      <c r="AD1" s="134"/>
      <c r="AE1" s="134"/>
      <c r="AF1" s="134"/>
      <c r="AG1" s="132"/>
      <c r="AH1" s="13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68" t="s">
        <v>4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R2" s="192" t="s">
        <v>5</v>
      </c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70" t="s">
        <v>9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71" t="s">
        <v>13</v>
      </c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172" t="s">
        <v>250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Q6" s="11"/>
      <c r="BS6" s="6" t="s">
        <v>15</v>
      </c>
    </row>
    <row r="7" spans="2:71" s="2" customFormat="1" ht="15" customHeight="1">
      <c r="B7" s="10"/>
      <c r="D7" s="16" t="s">
        <v>16</v>
      </c>
      <c r="K7" s="14"/>
      <c r="AK7" s="16" t="s">
        <v>17</v>
      </c>
      <c r="AN7" s="14"/>
      <c r="AQ7" s="11"/>
      <c r="BS7" s="6" t="s">
        <v>18</v>
      </c>
    </row>
    <row r="8" spans="2:71" s="2" customFormat="1" ht="15" customHeight="1">
      <c r="B8" s="10"/>
      <c r="D8" s="16" t="s">
        <v>19</v>
      </c>
      <c r="K8" s="14" t="s">
        <v>20</v>
      </c>
      <c r="AK8" s="16" t="s">
        <v>21</v>
      </c>
      <c r="AN8" s="14" t="s">
        <v>22</v>
      </c>
      <c r="AQ8" s="11"/>
      <c r="BS8" s="6" t="s">
        <v>23</v>
      </c>
    </row>
    <row r="9" spans="2:71" s="2" customFormat="1" ht="15" customHeight="1">
      <c r="B9" s="10"/>
      <c r="AQ9" s="11"/>
      <c r="BS9" s="6" t="s">
        <v>24</v>
      </c>
    </row>
    <row r="10" spans="2:71" s="2" customFormat="1" ht="15" customHeight="1">
      <c r="B10" s="10"/>
      <c r="D10" s="16" t="s">
        <v>25</v>
      </c>
      <c r="AK10" s="16" t="s">
        <v>26</v>
      </c>
      <c r="AN10" s="14"/>
      <c r="AQ10" s="11"/>
      <c r="BS10" s="6" t="s">
        <v>15</v>
      </c>
    </row>
    <row r="11" spans="2:71" s="2" customFormat="1" ht="19.5" customHeight="1">
      <c r="B11" s="10"/>
      <c r="E11" s="14" t="s">
        <v>20</v>
      </c>
      <c r="AK11" s="16" t="s">
        <v>27</v>
      </c>
      <c r="AN11" s="14"/>
      <c r="AQ11" s="11"/>
      <c r="BS11" s="6" t="s">
        <v>15</v>
      </c>
    </row>
    <row r="12" spans="2:71" s="2" customFormat="1" ht="7.5" customHeight="1">
      <c r="B12" s="10"/>
      <c r="AQ12" s="11"/>
      <c r="BS12" s="6" t="s">
        <v>15</v>
      </c>
    </row>
    <row r="13" spans="2:71" s="2" customFormat="1" ht="15" customHeight="1">
      <c r="B13" s="10"/>
      <c r="D13" s="16" t="s">
        <v>28</v>
      </c>
      <c r="AK13" s="16" t="s">
        <v>26</v>
      </c>
      <c r="AN13" s="14"/>
      <c r="AQ13" s="11"/>
      <c r="BS13" s="6" t="s">
        <v>15</v>
      </c>
    </row>
    <row r="14" spans="2:71" s="2" customFormat="1" ht="15.75" customHeight="1">
      <c r="B14" s="10"/>
      <c r="E14" s="14" t="s">
        <v>20</v>
      </c>
      <c r="AK14" s="16" t="s">
        <v>27</v>
      </c>
      <c r="AN14" s="14"/>
      <c r="AQ14" s="11"/>
      <c r="BS14" s="6" t="s">
        <v>15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29</v>
      </c>
      <c r="AK16" s="16" t="s">
        <v>26</v>
      </c>
      <c r="AN16" s="14"/>
      <c r="AQ16" s="11"/>
      <c r="BS16" s="6" t="s">
        <v>3</v>
      </c>
    </row>
    <row r="17" spans="2:71" s="2" customFormat="1" ht="19.5" customHeight="1">
      <c r="B17" s="10"/>
      <c r="E17" s="14" t="s">
        <v>20</v>
      </c>
      <c r="AK17" s="16" t="s">
        <v>27</v>
      </c>
      <c r="AN17" s="14"/>
      <c r="AQ17" s="11"/>
      <c r="BS17" s="6" t="s">
        <v>30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31</v>
      </c>
      <c r="AK19" s="16" t="s">
        <v>26</v>
      </c>
      <c r="AN19" s="14"/>
      <c r="AQ19" s="11"/>
      <c r="BS19" s="6" t="s">
        <v>6</v>
      </c>
    </row>
    <row r="20" spans="2:43" s="2" customFormat="1" ht="15.75" customHeight="1">
      <c r="B20" s="10"/>
      <c r="E20" s="14" t="s">
        <v>20</v>
      </c>
      <c r="AK20" s="16" t="s">
        <v>27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15.75" customHeight="1">
      <c r="B22" s="10"/>
      <c r="D22" s="16" t="s">
        <v>32</v>
      </c>
      <c r="AQ22" s="11"/>
    </row>
    <row r="23" spans="2:43" s="2" customFormat="1" ht="15.75" customHeight="1">
      <c r="B23" s="10"/>
      <c r="E23" s="173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Q23" s="11"/>
    </row>
    <row r="24" spans="2:43" s="2" customFormat="1" ht="7.5" customHeight="1">
      <c r="B24" s="10"/>
      <c r="AQ24" s="11"/>
    </row>
    <row r="25" spans="2:43" s="2" customFormat="1" ht="7.5" customHeight="1">
      <c r="B25" s="1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Q25" s="11"/>
    </row>
    <row r="26" spans="2:43" s="2" customFormat="1" ht="15" customHeight="1">
      <c r="B26" s="10"/>
      <c r="D26" s="18" t="s">
        <v>33</v>
      </c>
      <c r="AK26" s="174">
        <f>ROUND($AG$87,2)</f>
        <v>0</v>
      </c>
      <c r="AL26" s="169"/>
      <c r="AM26" s="169"/>
      <c r="AN26" s="169"/>
      <c r="AO26" s="169"/>
      <c r="AQ26" s="11"/>
    </row>
    <row r="27" spans="2:43" s="2" customFormat="1" ht="15" customHeight="1">
      <c r="B27" s="10"/>
      <c r="D27" s="18" t="s">
        <v>34</v>
      </c>
      <c r="AK27" s="174">
        <f>ROUND($AG$90,2)</f>
        <v>0</v>
      </c>
      <c r="AL27" s="169"/>
      <c r="AM27" s="169"/>
      <c r="AN27" s="169"/>
      <c r="AO27" s="169"/>
      <c r="AQ27" s="11"/>
    </row>
    <row r="28" spans="2:43" s="6" customFormat="1" ht="7.5" customHeight="1">
      <c r="B28" s="19"/>
      <c r="AQ28" s="20"/>
    </row>
    <row r="29" spans="2:43" s="6" customFormat="1" ht="27" customHeight="1">
      <c r="B29" s="19"/>
      <c r="D29" s="21" t="s">
        <v>35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175">
        <f>ROUND($AK$26+$AK$27,2)</f>
        <v>0</v>
      </c>
      <c r="AL29" s="176"/>
      <c r="AM29" s="176"/>
      <c r="AN29" s="176"/>
      <c r="AO29" s="176"/>
      <c r="AQ29" s="20"/>
    </row>
    <row r="30" spans="2:43" s="6" customFormat="1" ht="7.5" customHeight="1">
      <c r="B30" s="19"/>
      <c r="AQ30" s="20"/>
    </row>
    <row r="31" spans="2:43" s="6" customFormat="1" ht="15" customHeight="1">
      <c r="B31" s="23"/>
      <c r="D31" s="24" t="s">
        <v>36</v>
      </c>
      <c r="F31" s="24" t="s">
        <v>37</v>
      </c>
      <c r="L31" s="177">
        <v>0.21</v>
      </c>
      <c r="M31" s="178"/>
      <c r="N31" s="178"/>
      <c r="O31" s="178"/>
      <c r="T31" s="26" t="s">
        <v>38</v>
      </c>
      <c r="W31" s="179">
        <f>AK29</f>
        <v>0</v>
      </c>
      <c r="X31" s="178"/>
      <c r="Y31" s="178"/>
      <c r="Z31" s="178"/>
      <c r="AA31" s="178"/>
      <c r="AB31" s="178"/>
      <c r="AC31" s="178"/>
      <c r="AD31" s="178"/>
      <c r="AE31" s="178"/>
      <c r="AK31" s="179">
        <f>0.21*W31</f>
        <v>0</v>
      </c>
      <c r="AL31" s="178"/>
      <c r="AM31" s="178"/>
      <c r="AN31" s="178"/>
      <c r="AO31" s="178"/>
      <c r="AQ31" s="27"/>
    </row>
    <row r="32" spans="2:43" s="6" customFormat="1" ht="15" customHeight="1">
      <c r="B32" s="23"/>
      <c r="F32" s="24" t="s">
        <v>39</v>
      </c>
      <c r="L32" s="177">
        <v>0.15</v>
      </c>
      <c r="M32" s="178"/>
      <c r="N32" s="178"/>
      <c r="O32" s="178"/>
      <c r="T32" s="26" t="s">
        <v>38</v>
      </c>
      <c r="W32" s="179">
        <f>ROUND($BA$87+SUM($CE$91:$CE$91),2)</f>
        <v>0</v>
      </c>
      <c r="X32" s="178"/>
      <c r="Y32" s="178"/>
      <c r="Z32" s="178"/>
      <c r="AA32" s="178"/>
      <c r="AB32" s="178"/>
      <c r="AC32" s="178"/>
      <c r="AD32" s="178"/>
      <c r="AE32" s="178"/>
      <c r="AK32" s="179">
        <f>ROUND($AW$87+SUM($BZ$91:$BZ$91),2)</f>
        <v>0</v>
      </c>
      <c r="AL32" s="178"/>
      <c r="AM32" s="178"/>
      <c r="AN32" s="178"/>
      <c r="AO32" s="178"/>
      <c r="AQ32" s="27"/>
    </row>
    <row r="33" spans="2:43" s="6" customFormat="1" ht="15" customHeight="1" hidden="1">
      <c r="B33" s="23"/>
      <c r="F33" s="24" t="s">
        <v>40</v>
      </c>
      <c r="L33" s="177">
        <v>0.21</v>
      </c>
      <c r="M33" s="178"/>
      <c r="N33" s="178"/>
      <c r="O33" s="178"/>
      <c r="T33" s="26" t="s">
        <v>38</v>
      </c>
      <c r="W33" s="179">
        <f>ROUND($BB$87+SUM($CF$91:$CF$91),2)</f>
        <v>0</v>
      </c>
      <c r="X33" s="178"/>
      <c r="Y33" s="178"/>
      <c r="Z33" s="178"/>
      <c r="AA33" s="178"/>
      <c r="AB33" s="178"/>
      <c r="AC33" s="178"/>
      <c r="AD33" s="178"/>
      <c r="AE33" s="178"/>
      <c r="AK33" s="179">
        <v>0</v>
      </c>
      <c r="AL33" s="178"/>
      <c r="AM33" s="178"/>
      <c r="AN33" s="178"/>
      <c r="AO33" s="178"/>
      <c r="AQ33" s="27"/>
    </row>
    <row r="34" spans="2:43" s="6" customFormat="1" ht="15" customHeight="1" hidden="1">
      <c r="B34" s="23"/>
      <c r="F34" s="24" t="s">
        <v>41</v>
      </c>
      <c r="L34" s="177">
        <v>0.15</v>
      </c>
      <c r="M34" s="178"/>
      <c r="N34" s="178"/>
      <c r="O34" s="178"/>
      <c r="T34" s="26" t="s">
        <v>38</v>
      </c>
      <c r="W34" s="179">
        <f>ROUND($BC$87+SUM($CG$91:$CG$91),2)</f>
        <v>0</v>
      </c>
      <c r="X34" s="178"/>
      <c r="Y34" s="178"/>
      <c r="Z34" s="178"/>
      <c r="AA34" s="178"/>
      <c r="AB34" s="178"/>
      <c r="AC34" s="178"/>
      <c r="AD34" s="178"/>
      <c r="AE34" s="178"/>
      <c r="AK34" s="179">
        <v>0</v>
      </c>
      <c r="AL34" s="178"/>
      <c r="AM34" s="178"/>
      <c r="AN34" s="178"/>
      <c r="AO34" s="178"/>
      <c r="AQ34" s="27"/>
    </row>
    <row r="35" spans="2:43" s="6" customFormat="1" ht="15" customHeight="1" hidden="1">
      <c r="B35" s="23"/>
      <c r="F35" s="24" t="s">
        <v>42</v>
      </c>
      <c r="L35" s="177">
        <v>0</v>
      </c>
      <c r="M35" s="178"/>
      <c r="N35" s="178"/>
      <c r="O35" s="178"/>
      <c r="T35" s="26" t="s">
        <v>38</v>
      </c>
      <c r="W35" s="179">
        <f>ROUND($BD$87+SUM($CH$91:$CH$91),2)</f>
        <v>0</v>
      </c>
      <c r="X35" s="178"/>
      <c r="Y35" s="178"/>
      <c r="Z35" s="178"/>
      <c r="AA35" s="178"/>
      <c r="AB35" s="178"/>
      <c r="AC35" s="178"/>
      <c r="AD35" s="178"/>
      <c r="AE35" s="178"/>
      <c r="AK35" s="179">
        <v>0</v>
      </c>
      <c r="AL35" s="178"/>
      <c r="AM35" s="178"/>
      <c r="AN35" s="178"/>
      <c r="AO35" s="178"/>
      <c r="AQ35" s="27"/>
    </row>
    <row r="36" spans="2:43" s="6" customFormat="1" ht="7.5" customHeight="1">
      <c r="B36" s="19"/>
      <c r="AQ36" s="20"/>
    </row>
    <row r="37" spans="2:43" s="6" customFormat="1" ht="27" customHeight="1">
      <c r="B37" s="19"/>
      <c r="C37" s="28"/>
      <c r="D37" s="29" t="s">
        <v>43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 t="s">
        <v>44</v>
      </c>
      <c r="U37" s="30"/>
      <c r="V37" s="30"/>
      <c r="W37" s="30"/>
      <c r="X37" s="180" t="s">
        <v>45</v>
      </c>
      <c r="Y37" s="181"/>
      <c r="Z37" s="181"/>
      <c r="AA37" s="181"/>
      <c r="AB37" s="181"/>
      <c r="AC37" s="30"/>
      <c r="AD37" s="30"/>
      <c r="AE37" s="30"/>
      <c r="AF37" s="30"/>
      <c r="AG37" s="30"/>
      <c r="AH37" s="30"/>
      <c r="AI37" s="30"/>
      <c r="AJ37" s="30"/>
      <c r="AK37" s="182">
        <f>SUM($AK$29:$AK$35)</f>
        <v>0</v>
      </c>
      <c r="AL37" s="181"/>
      <c r="AM37" s="181"/>
      <c r="AN37" s="181"/>
      <c r="AO37" s="183"/>
      <c r="AP37" s="28"/>
      <c r="AQ37" s="20"/>
    </row>
    <row r="38" spans="2:43" s="6" customFormat="1" ht="15" customHeight="1">
      <c r="B38" s="19"/>
      <c r="AQ38" s="20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46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47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48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49</v>
      </c>
      <c r="S58" s="38"/>
      <c r="T58" s="38"/>
      <c r="U58" s="38"/>
      <c r="V58" s="38"/>
      <c r="W58" s="38"/>
      <c r="X58" s="38"/>
      <c r="Y58" s="38"/>
      <c r="Z58" s="40"/>
      <c r="AC58" s="37" t="s">
        <v>48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49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50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51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48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49</v>
      </c>
      <c r="S69" s="38"/>
      <c r="T69" s="38"/>
      <c r="U69" s="38"/>
      <c r="V69" s="38"/>
      <c r="W69" s="38"/>
      <c r="X69" s="38"/>
      <c r="Y69" s="38"/>
      <c r="Z69" s="40"/>
      <c r="AC69" s="37" t="s">
        <v>48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49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70" t="s">
        <v>52</v>
      </c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20"/>
    </row>
    <row r="77" spans="2:43" s="14" customFormat="1" ht="15" customHeight="1">
      <c r="B77" s="47"/>
      <c r="C77" s="16" t="s">
        <v>12</v>
      </c>
      <c r="L77" s="14" t="str">
        <f>$K$5</f>
        <v>94</v>
      </c>
      <c r="AQ77" s="48"/>
    </row>
    <row r="78" spans="2:43" s="49" customFormat="1" ht="37.5" customHeight="1">
      <c r="B78" s="50"/>
      <c r="C78" s="49" t="s">
        <v>14</v>
      </c>
      <c r="L78" s="199" t="str">
        <f>$K$6</f>
        <v>Psáry Sluneční ulice-komunikace</v>
      </c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19</v>
      </c>
      <c r="L80" s="52" t="str">
        <f>IF($K$8="","",$K$8)</f>
        <v> </v>
      </c>
      <c r="AI80" s="16" t="s">
        <v>21</v>
      </c>
      <c r="AM80" s="53" t="str">
        <f>IF($AN$8="","",$AN$8)</f>
        <v>11.12.2015</v>
      </c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25</v>
      </c>
      <c r="L82" s="14" t="str">
        <f>IF($E$11="","",$E$11)</f>
        <v> </v>
      </c>
      <c r="AI82" s="16" t="s">
        <v>29</v>
      </c>
      <c r="AM82" s="171" t="str">
        <f>IF($E$17="","",$E$17)</f>
        <v> </v>
      </c>
      <c r="AN82" s="184"/>
      <c r="AO82" s="184"/>
      <c r="AP82" s="184"/>
      <c r="AQ82" s="20"/>
      <c r="AS82" s="185" t="s">
        <v>53</v>
      </c>
      <c r="AT82" s="186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28</v>
      </c>
      <c r="L83" s="14" t="str">
        <f>IF($E$14="","",$E$14)</f>
        <v> </v>
      </c>
      <c r="AI83" s="16" t="s">
        <v>31</v>
      </c>
      <c r="AM83" s="171" t="str">
        <f>IF($E$20="","",$E$20)</f>
        <v> </v>
      </c>
      <c r="AN83" s="184"/>
      <c r="AO83" s="184"/>
      <c r="AP83" s="184"/>
      <c r="AQ83" s="20"/>
      <c r="AS83" s="187"/>
      <c r="AT83" s="184"/>
      <c r="BD83" s="55"/>
    </row>
    <row r="84" spans="2:56" s="6" customFormat="1" ht="12" customHeight="1">
      <c r="B84" s="19"/>
      <c r="AQ84" s="20"/>
      <c r="AS84" s="187"/>
      <c r="AT84" s="184"/>
      <c r="BD84" s="55"/>
    </row>
    <row r="85" spans="2:57" s="6" customFormat="1" ht="30" customHeight="1">
      <c r="B85" s="19"/>
      <c r="C85" s="188" t="s">
        <v>54</v>
      </c>
      <c r="D85" s="181"/>
      <c r="E85" s="181"/>
      <c r="F85" s="181"/>
      <c r="G85" s="181"/>
      <c r="H85" s="30"/>
      <c r="I85" s="189" t="s">
        <v>55</v>
      </c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9" t="s">
        <v>56</v>
      </c>
      <c r="AH85" s="181"/>
      <c r="AI85" s="181"/>
      <c r="AJ85" s="181"/>
      <c r="AK85" s="181"/>
      <c r="AL85" s="181"/>
      <c r="AM85" s="181"/>
      <c r="AN85" s="189" t="s">
        <v>57</v>
      </c>
      <c r="AO85" s="181"/>
      <c r="AP85" s="183"/>
      <c r="AQ85" s="20"/>
      <c r="AS85" s="56" t="s">
        <v>58</v>
      </c>
      <c r="AT85" s="57" t="s">
        <v>59</v>
      </c>
      <c r="AU85" s="57" t="s">
        <v>60</v>
      </c>
      <c r="AV85" s="57" t="s">
        <v>61</v>
      </c>
      <c r="AW85" s="57" t="s">
        <v>62</v>
      </c>
      <c r="AX85" s="57" t="s">
        <v>63</v>
      </c>
      <c r="AY85" s="57" t="s">
        <v>64</v>
      </c>
      <c r="AZ85" s="57" t="s">
        <v>65</v>
      </c>
      <c r="BA85" s="57" t="s">
        <v>66</v>
      </c>
      <c r="BB85" s="57" t="s">
        <v>67</v>
      </c>
      <c r="BC85" s="57" t="s">
        <v>68</v>
      </c>
      <c r="BD85" s="58" t="s">
        <v>69</v>
      </c>
      <c r="BE85" s="59"/>
    </row>
    <row r="86" spans="2:56" s="6" customFormat="1" ht="12" customHeight="1">
      <c r="B86" s="19"/>
      <c r="AQ86" s="20"/>
      <c r="AS86" s="60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1" t="s">
        <v>70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193">
        <f>ROUND(SUM($AG$88:$AG$88),2)</f>
        <v>0</v>
      </c>
      <c r="AH87" s="194"/>
      <c r="AI87" s="194"/>
      <c r="AJ87" s="194"/>
      <c r="AK87" s="194"/>
      <c r="AL87" s="194"/>
      <c r="AM87" s="194"/>
      <c r="AN87" s="193">
        <f>SUM($AG$87,$AT$87)</f>
        <v>0</v>
      </c>
      <c r="AO87" s="194"/>
      <c r="AP87" s="194"/>
      <c r="AQ87" s="51"/>
      <c r="AS87" s="62">
        <f>ROUND(SUM($AS$88:$AS$88),2)</f>
        <v>0</v>
      </c>
      <c r="AT87" s="63">
        <f>ROUND(SUM($AV$87:$AW$87),2)</f>
        <v>0</v>
      </c>
      <c r="AU87" s="64">
        <f>ROUND(SUM($AU$88:$AU$88),5)</f>
        <v>218.34364</v>
      </c>
      <c r="AV87" s="63">
        <f>ROUND($AZ$87*$L$31,2)</f>
        <v>0</v>
      </c>
      <c r="AW87" s="63">
        <f>ROUND($BA$87*$L$32,2)</f>
        <v>0</v>
      </c>
      <c r="AX87" s="63">
        <f>ROUND($BB$87*$L$31,2)</f>
        <v>0</v>
      </c>
      <c r="AY87" s="63">
        <f>ROUND($BC$87*$L$32,2)</f>
        <v>0</v>
      </c>
      <c r="AZ87" s="63">
        <f>ROUND(SUM($AZ$88:$AZ$88),2)</f>
        <v>0</v>
      </c>
      <c r="BA87" s="63">
        <f>ROUND(SUM($BA$88:$BA$88),2)</f>
        <v>0</v>
      </c>
      <c r="BB87" s="63">
        <f>ROUND(SUM($BB$88:$BB$88),2)</f>
        <v>0</v>
      </c>
      <c r="BC87" s="63">
        <f>ROUND(SUM($BC$88:$BC$88),2)</f>
        <v>0</v>
      </c>
      <c r="BD87" s="65">
        <f>ROUND(SUM($BD$88:$BD$88),2)</f>
        <v>0</v>
      </c>
      <c r="BS87" s="49" t="s">
        <v>71</v>
      </c>
      <c r="BT87" s="49" t="s">
        <v>72</v>
      </c>
      <c r="BU87" s="66" t="s">
        <v>73</v>
      </c>
      <c r="BV87" s="49" t="s">
        <v>74</v>
      </c>
      <c r="BW87" s="49" t="s">
        <v>75</v>
      </c>
      <c r="BX87" s="49" t="s">
        <v>76</v>
      </c>
    </row>
    <row r="88" spans="1:76" s="67" customFormat="1" ht="28.5" customHeight="1">
      <c r="A88" s="130" t="s">
        <v>245</v>
      </c>
      <c r="B88" s="68"/>
      <c r="C88" s="69"/>
      <c r="D88" s="190" t="s">
        <v>18</v>
      </c>
      <c r="E88" s="191"/>
      <c r="F88" s="191"/>
      <c r="G88" s="191"/>
      <c r="H88" s="191"/>
      <c r="I88" s="69"/>
      <c r="J88" s="190" t="s">
        <v>77</v>
      </c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7">
        <f>'1 - pozemní komunikace'!$M$30</f>
        <v>0</v>
      </c>
      <c r="AH88" s="198"/>
      <c r="AI88" s="198"/>
      <c r="AJ88" s="198"/>
      <c r="AK88" s="198"/>
      <c r="AL88" s="198"/>
      <c r="AM88" s="198"/>
      <c r="AN88" s="197">
        <f>SUM($AG$88,$AT$88)</f>
        <v>0</v>
      </c>
      <c r="AO88" s="198"/>
      <c r="AP88" s="198"/>
      <c r="AQ88" s="70"/>
      <c r="AS88" s="71">
        <f>'1 - pozemní komunikace'!$M$28</f>
        <v>0</v>
      </c>
      <c r="AT88" s="72">
        <f>ROUND(SUM($AV$88:$AW$88),2)</f>
        <v>0</v>
      </c>
      <c r="AU88" s="73">
        <f>'1 - pozemní komunikace'!$W$116</f>
        <v>218.34364</v>
      </c>
      <c r="AV88" s="72">
        <f>'1 - pozemní komunikace'!$M$32</f>
        <v>0</v>
      </c>
      <c r="AW88" s="72">
        <f>'1 - pozemní komunikace'!$M$33</f>
        <v>0</v>
      </c>
      <c r="AX88" s="72">
        <f>'1 - pozemní komunikace'!$M$34</f>
        <v>0</v>
      </c>
      <c r="AY88" s="72">
        <f>'1 - pozemní komunikace'!$M$35</f>
        <v>0</v>
      </c>
      <c r="AZ88" s="72">
        <f>'1 - pozemní komunikace'!$H$32</f>
        <v>0</v>
      </c>
      <c r="BA88" s="72">
        <f>'1 - pozemní komunikace'!$H$33</f>
        <v>0</v>
      </c>
      <c r="BB88" s="72">
        <f>'1 - pozemní komunikace'!$H$34</f>
        <v>0</v>
      </c>
      <c r="BC88" s="72">
        <f>'1 - pozemní komunikace'!$H$35</f>
        <v>0</v>
      </c>
      <c r="BD88" s="74">
        <f>'1 - pozemní komunikace'!$H$36</f>
        <v>0</v>
      </c>
      <c r="BT88" s="67" t="s">
        <v>18</v>
      </c>
      <c r="BV88" s="67" t="s">
        <v>74</v>
      </c>
      <c r="BW88" s="67" t="s">
        <v>78</v>
      </c>
      <c r="BX88" s="67" t="s">
        <v>75</v>
      </c>
    </row>
    <row r="89" spans="2:43" s="2" customFormat="1" ht="14.25" customHeight="1">
      <c r="B89" s="10"/>
      <c r="AQ89" s="11"/>
    </row>
    <row r="90" spans="2:49" s="6" customFormat="1" ht="30.75" customHeight="1">
      <c r="B90" s="19"/>
      <c r="C90" s="61" t="s">
        <v>305</v>
      </c>
      <c r="AG90" s="193">
        <f>VRN!C28</f>
        <v>0</v>
      </c>
      <c r="AH90" s="184"/>
      <c r="AI90" s="184"/>
      <c r="AJ90" s="184"/>
      <c r="AK90" s="184"/>
      <c r="AL90" s="184"/>
      <c r="AM90" s="184"/>
      <c r="AN90" s="193">
        <f>AG90*1.21</f>
        <v>0</v>
      </c>
      <c r="AO90" s="184"/>
      <c r="AP90" s="184"/>
      <c r="AQ90" s="20"/>
      <c r="AS90" s="56" t="s">
        <v>80</v>
      </c>
      <c r="AT90" s="57" t="s">
        <v>81</v>
      </c>
      <c r="AU90" s="57" t="s">
        <v>36</v>
      </c>
      <c r="AV90" s="58" t="s">
        <v>59</v>
      </c>
      <c r="AW90" s="59"/>
    </row>
    <row r="91" spans="2:48" s="6" customFormat="1" ht="12" customHeight="1">
      <c r="B91" s="19"/>
      <c r="AQ91" s="20"/>
      <c r="AS91" s="33"/>
      <c r="AT91" s="33"/>
      <c r="AU91" s="33"/>
      <c r="AV91" s="33"/>
    </row>
    <row r="92" spans="2:43" s="6" customFormat="1" ht="30.75" customHeight="1">
      <c r="B92" s="19"/>
      <c r="C92" s="75" t="s">
        <v>82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195">
        <f>ROUND($AG$87+$AG$90,2)</f>
        <v>0</v>
      </c>
      <c r="AH92" s="196"/>
      <c r="AI92" s="196"/>
      <c r="AJ92" s="196"/>
      <c r="AK92" s="196"/>
      <c r="AL92" s="196"/>
      <c r="AM92" s="196"/>
      <c r="AN92" s="195">
        <f>$AN$87+$AN$90</f>
        <v>0</v>
      </c>
      <c r="AO92" s="196"/>
      <c r="AP92" s="196"/>
      <c r="AQ92" s="20"/>
    </row>
    <row r="93" spans="2:43" s="6" customFormat="1" ht="7.5" customHeight="1"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3"/>
    </row>
  </sheetData>
  <sheetProtection/>
  <mergeCells count="45">
    <mergeCell ref="AG92:AM92"/>
    <mergeCell ref="AN92:AP92"/>
    <mergeCell ref="AN88:AP88"/>
    <mergeCell ref="AG88:AM88"/>
    <mergeCell ref="L78:AO78"/>
    <mergeCell ref="D88:H88"/>
    <mergeCell ref="J88:AF88"/>
    <mergeCell ref="AR2:BE2"/>
    <mergeCell ref="AG87:AM87"/>
    <mergeCell ref="AN87:AP87"/>
    <mergeCell ref="AG90:AM90"/>
    <mergeCell ref="AN90:AP90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C2:AP2"/>
    <mergeCell ref="C4:AP4"/>
    <mergeCell ref="K5:AO5"/>
    <mergeCell ref="K6:AO6"/>
    <mergeCell ref="E23:AN23"/>
    <mergeCell ref="AK26:AO26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1 - pozemní komunikace'!C2" tooltip="1 - pozemní komunikace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5"/>
  <sheetViews>
    <sheetView zoomScalePageLayoutView="0" workbookViewId="0" topLeftCell="A13">
      <selection activeCell="F18" sqref="F18"/>
    </sheetView>
  </sheetViews>
  <sheetFormatPr defaultColWidth="9.33203125" defaultRowHeight="13.5"/>
  <cols>
    <col min="1" max="1" width="5.83203125" style="167" customWidth="1"/>
    <col min="2" max="2" width="84.66015625" style="167" customWidth="1"/>
    <col min="3" max="3" width="20.16015625" style="167" customWidth="1"/>
  </cols>
  <sheetData>
    <row r="1" spans="1:3" ht="18">
      <c r="A1" s="200" t="s">
        <v>251</v>
      </c>
      <c r="B1" s="201"/>
      <c r="C1" s="202"/>
    </row>
    <row r="2" spans="1:3" ht="13.5">
      <c r="A2" s="136" t="s">
        <v>18</v>
      </c>
      <c r="B2" s="137" t="s">
        <v>252</v>
      </c>
      <c r="C2" s="138" t="s">
        <v>253</v>
      </c>
    </row>
    <row r="3" spans="1:3" ht="13.5">
      <c r="A3" s="139" t="s">
        <v>254</v>
      </c>
      <c r="B3" s="140" t="s">
        <v>255</v>
      </c>
      <c r="C3" s="141"/>
    </row>
    <row r="4" spans="1:3" ht="22.5">
      <c r="A4" s="139" t="s">
        <v>256</v>
      </c>
      <c r="B4" s="142" t="s">
        <v>257</v>
      </c>
      <c r="C4" s="141"/>
    </row>
    <row r="5" spans="1:3" ht="13.5">
      <c r="A5" s="143" t="s">
        <v>258</v>
      </c>
      <c r="B5" s="144" t="s">
        <v>259</v>
      </c>
      <c r="C5" s="141"/>
    </row>
    <row r="6" spans="1:3" ht="13.5">
      <c r="A6" s="143" t="s">
        <v>260</v>
      </c>
      <c r="B6" s="145" t="s">
        <v>261</v>
      </c>
      <c r="C6" s="146"/>
    </row>
    <row r="7" spans="1:3" ht="13.5">
      <c r="A7" s="143" t="s">
        <v>262</v>
      </c>
      <c r="B7" s="145" t="s">
        <v>263</v>
      </c>
      <c r="C7" s="146"/>
    </row>
    <row r="8" spans="1:3" ht="13.5">
      <c r="A8" s="147" t="s">
        <v>264</v>
      </c>
      <c r="B8" s="148" t="s">
        <v>265</v>
      </c>
      <c r="C8" s="149">
        <f>SUM(C3:C7)</f>
        <v>0</v>
      </c>
    </row>
    <row r="9" spans="1:3" ht="13.5">
      <c r="A9" s="136" t="s">
        <v>79</v>
      </c>
      <c r="B9" s="137" t="s">
        <v>266</v>
      </c>
      <c r="C9" s="138" t="s">
        <v>253</v>
      </c>
    </row>
    <row r="10" spans="1:3" ht="13.5">
      <c r="A10" s="143" t="s">
        <v>267</v>
      </c>
      <c r="B10" s="145" t="s">
        <v>268</v>
      </c>
      <c r="C10" s="150"/>
    </row>
    <row r="11" spans="1:3" ht="45">
      <c r="A11" s="143" t="s">
        <v>269</v>
      </c>
      <c r="B11" s="151" t="s">
        <v>270</v>
      </c>
      <c r="C11" s="152"/>
    </row>
    <row r="12" spans="1:3" ht="13.5">
      <c r="A12" s="147" t="s">
        <v>271</v>
      </c>
      <c r="B12" s="153" t="s">
        <v>272</v>
      </c>
      <c r="C12" s="154">
        <f>SUM(C10:C11)</f>
        <v>0</v>
      </c>
    </row>
    <row r="13" spans="1:3" ht="13.5">
      <c r="A13" s="136" t="s">
        <v>273</v>
      </c>
      <c r="B13" s="137" t="s">
        <v>274</v>
      </c>
      <c r="C13" s="138" t="s">
        <v>253</v>
      </c>
    </row>
    <row r="14" spans="1:3" ht="13.5">
      <c r="A14" s="143" t="s">
        <v>275</v>
      </c>
      <c r="B14" s="145" t="s">
        <v>276</v>
      </c>
      <c r="C14" s="152"/>
    </row>
    <row r="15" spans="1:3" ht="13.5">
      <c r="A15" s="143" t="s">
        <v>277</v>
      </c>
      <c r="B15" s="145" t="s">
        <v>278</v>
      </c>
      <c r="C15" s="152"/>
    </row>
    <row r="16" spans="1:3" ht="22.5">
      <c r="A16" s="143" t="s">
        <v>279</v>
      </c>
      <c r="B16" s="155" t="s">
        <v>280</v>
      </c>
      <c r="C16" s="152"/>
    </row>
    <row r="17" spans="1:3" ht="22.5">
      <c r="A17" s="143" t="s">
        <v>281</v>
      </c>
      <c r="B17" s="155" t="s">
        <v>282</v>
      </c>
      <c r="C17" s="152">
        <v>0</v>
      </c>
    </row>
    <row r="18" spans="1:3" ht="56.25">
      <c r="A18" s="143" t="s">
        <v>283</v>
      </c>
      <c r="B18" s="156" t="s">
        <v>284</v>
      </c>
      <c r="C18" s="152" t="s">
        <v>285</v>
      </c>
    </row>
    <row r="19" spans="1:3" ht="33.75">
      <c r="A19" s="143" t="s">
        <v>286</v>
      </c>
      <c r="B19" s="144" t="s">
        <v>287</v>
      </c>
      <c r="C19" s="152"/>
    </row>
    <row r="20" spans="1:3" ht="33.75">
      <c r="A20" s="139" t="s">
        <v>288</v>
      </c>
      <c r="B20" s="144" t="s">
        <v>289</v>
      </c>
      <c r="C20" s="152"/>
    </row>
    <row r="21" spans="1:3" ht="13.5">
      <c r="A21" s="157" t="s">
        <v>290</v>
      </c>
      <c r="B21" s="148" t="s">
        <v>291</v>
      </c>
      <c r="C21" s="154">
        <f>SUM(C14:C20)</f>
        <v>0</v>
      </c>
    </row>
    <row r="22" spans="1:3" ht="13.5">
      <c r="A22" s="136" t="s">
        <v>292</v>
      </c>
      <c r="B22" s="137" t="s">
        <v>293</v>
      </c>
      <c r="C22" s="138" t="s">
        <v>253</v>
      </c>
    </row>
    <row r="23" spans="1:3" ht="45">
      <c r="A23" s="143" t="s">
        <v>294</v>
      </c>
      <c r="B23" s="151" t="s">
        <v>295</v>
      </c>
      <c r="C23" s="152"/>
    </row>
    <row r="24" spans="1:3" ht="67.5">
      <c r="A24" s="143" t="s">
        <v>296</v>
      </c>
      <c r="B24" s="158" t="s">
        <v>297</v>
      </c>
      <c r="C24" s="152"/>
    </row>
    <row r="25" spans="1:3" ht="22.5">
      <c r="A25" s="143" t="s">
        <v>298</v>
      </c>
      <c r="B25" s="145" t="s">
        <v>299</v>
      </c>
      <c r="C25" s="152"/>
    </row>
    <row r="26" spans="1:3" ht="22.5">
      <c r="A26" s="143" t="s">
        <v>300</v>
      </c>
      <c r="B26" s="155" t="s">
        <v>301</v>
      </c>
      <c r="C26" s="152">
        <v>0</v>
      </c>
    </row>
    <row r="27" spans="1:3" ht="13.5">
      <c r="A27" s="147" t="s">
        <v>302</v>
      </c>
      <c r="B27" s="148" t="s">
        <v>303</v>
      </c>
      <c r="C27" s="154">
        <f>SUM(C23:C26)</f>
        <v>0</v>
      </c>
    </row>
    <row r="28" spans="1:3" ht="15.75">
      <c r="A28" s="203" t="s">
        <v>304</v>
      </c>
      <c r="B28" s="203"/>
      <c r="C28" s="159">
        <f>C8+C12+C21+C27</f>
        <v>0</v>
      </c>
    </row>
    <row r="29" spans="1:3" ht="13.5">
      <c r="A29" s="160"/>
      <c r="B29" s="160"/>
      <c r="C29" s="161"/>
    </row>
    <row r="30" spans="1:3" ht="13.5">
      <c r="A30" s="162"/>
      <c r="B30" s="163"/>
      <c r="C30" s="164"/>
    </row>
    <row r="31" spans="1:3" ht="13.5">
      <c r="A31" s="162"/>
      <c r="B31" s="163"/>
      <c r="C31" s="164"/>
    </row>
    <row r="32" spans="1:3" ht="13.5">
      <c r="A32" s="162"/>
      <c r="B32" s="163"/>
      <c r="C32" s="164"/>
    </row>
    <row r="33" spans="1:3" ht="13.5">
      <c r="A33" s="162"/>
      <c r="B33" s="163"/>
      <c r="C33" s="164"/>
    </row>
    <row r="34" spans="1:3" ht="13.5">
      <c r="A34" s="162"/>
      <c r="B34" s="163"/>
      <c r="C34" s="164"/>
    </row>
    <row r="35" spans="1:3" ht="13.5">
      <c r="A35" s="162"/>
      <c r="B35" s="163"/>
      <c r="C35" s="164"/>
    </row>
    <row r="36" spans="1:3" ht="13.5">
      <c r="A36" s="162"/>
      <c r="B36" s="163"/>
      <c r="C36" s="164"/>
    </row>
    <row r="37" spans="1:3" ht="13.5">
      <c r="A37" s="162"/>
      <c r="B37" s="163"/>
      <c r="C37" s="164"/>
    </row>
    <row r="38" spans="1:3" ht="13.5">
      <c r="A38" s="162"/>
      <c r="B38" s="163"/>
      <c r="C38" s="164"/>
    </row>
    <row r="39" spans="1:3" ht="13.5">
      <c r="A39" s="162"/>
      <c r="B39" s="163"/>
      <c r="C39" s="164"/>
    </row>
    <row r="40" spans="1:3" ht="13.5">
      <c r="A40" s="162"/>
      <c r="B40" s="163"/>
      <c r="C40" s="165"/>
    </row>
    <row r="41" spans="1:3" ht="13.5">
      <c r="A41" s="162"/>
      <c r="B41" s="163"/>
      <c r="C41" s="165"/>
    </row>
    <row r="42" spans="1:3" ht="13.5">
      <c r="A42" s="162"/>
      <c r="B42" s="163"/>
      <c r="C42" s="165"/>
    </row>
    <row r="43" spans="1:3" ht="13.5">
      <c r="A43" s="162"/>
      <c r="B43" s="163"/>
      <c r="C43" s="165"/>
    </row>
    <row r="44" spans="1:3" ht="13.5">
      <c r="A44" s="162"/>
      <c r="B44" s="163"/>
      <c r="C44" s="165"/>
    </row>
    <row r="45" spans="1:3" ht="13.5">
      <c r="A45" s="166"/>
      <c r="B45" s="163"/>
      <c r="C45" s="165"/>
    </row>
    <row r="46" spans="1:3" ht="13.5">
      <c r="A46" s="166"/>
      <c r="B46" s="163"/>
      <c r="C46" s="165"/>
    </row>
    <row r="47" spans="1:3" ht="13.5">
      <c r="A47" s="166"/>
      <c r="B47" s="163"/>
      <c r="C47" s="165"/>
    </row>
    <row r="48" spans="1:3" ht="13.5">
      <c r="A48" s="166"/>
      <c r="B48" s="163"/>
      <c r="C48" s="165"/>
    </row>
    <row r="49" spans="2:3" ht="13.5">
      <c r="B49" s="163"/>
      <c r="C49" s="165"/>
    </row>
    <row r="50" spans="2:3" ht="13.5">
      <c r="B50" s="163"/>
      <c r="C50" s="165"/>
    </row>
    <row r="51" spans="2:3" ht="13.5">
      <c r="B51" s="163"/>
      <c r="C51" s="165"/>
    </row>
    <row r="52" spans="2:3" ht="13.5">
      <c r="B52" s="163"/>
      <c r="C52" s="165"/>
    </row>
    <row r="53" spans="2:3" ht="13.5">
      <c r="B53" s="163"/>
      <c r="C53" s="163"/>
    </row>
    <row r="54" spans="2:3" ht="13.5">
      <c r="B54" s="163"/>
      <c r="C54" s="163"/>
    </row>
    <row r="55" spans="2:3" ht="13.5">
      <c r="B55" s="163"/>
      <c r="C55" s="163"/>
    </row>
    <row r="56" spans="2:3" ht="13.5">
      <c r="B56" s="163"/>
      <c r="C56" s="163"/>
    </row>
    <row r="57" spans="2:3" ht="13.5">
      <c r="B57" s="163"/>
      <c r="C57" s="163"/>
    </row>
    <row r="58" spans="2:3" ht="13.5">
      <c r="B58" s="163"/>
      <c r="C58" s="163"/>
    </row>
    <row r="59" spans="2:3" ht="13.5">
      <c r="B59" s="163"/>
      <c r="C59" s="163"/>
    </row>
    <row r="60" spans="2:3" ht="13.5">
      <c r="B60" s="163"/>
      <c r="C60" s="163"/>
    </row>
    <row r="61" spans="2:3" ht="13.5">
      <c r="B61" s="163"/>
      <c r="C61" s="163"/>
    </row>
    <row r="62" spans="2:3" ht="13.5">
      <c r="B62" s="163"/>
      <c r="C62" s="163"/>
    </row>
    <row r="63" spans="2:3" ht="13.5">
      <c r="B63" s="163"/>
      <c r="C63" s="163"/>
    </row>
    <row r="64" spans="2:3" ht="13.5">
      <c r="B64" s="163"/>
      <c r="C64" s="163"/>
    </row>
    <row r="65" spans="2:3" ht="13.5">
      <c r="B65" s="163"/>
      <c r="C65" s="163"/>
    </row>
    <row r="66" spans="2:3" ht="13.5">
      <c r="B66" s="163"/>
      <c r="C66" s="163"/>
    </row>
    <row r="67" spans="2:3" ht="13.5">
      <c r="B67" s="163"/>
      <c r="C67" s="163"/>
    </row>
    <row r="68" spans="2:3" ht="13.5">
      <c r="B68" s="163"/>
      <c r="C68" s="163"/>
    </row>
    <row r="69" spans="2:3" ht="13.5">
      <c r="B69" s="163"/>
      <c r="C69" s="163"/>
    </row>
    <row r="70" spans="2:3" ht="13.5">
      <c r="B70" s="163"/>
      <c r="C70" s="163"/>
    </row>
    <row r="71" spans="2:3" ht="13.5">
      <c r="B71" s="163"/>
      <c r="C71" s="163"/>
    </row>
    <row r="72" spans="2:3" ht="13.5">
      <c r="B72" s="163"/>
      <c r="C72" s="163"/>
    </row>
    <row r="73" spans="2:3" ht="13.5">
      <c r="B73" s="163"/>
      <c r="C73" s="163"/>
    </row>
    <row r="74" spans="2:3" ht="13.5">
      <c r="B74" s="163"/>
      <c r="C74" s="163"/>
    </row>
    <row r="75" spans="2:3" ht="13.5">
      <c r="B75" s="163"/>
      <c r="C75" s="163"/>
    </row>
    <row r="76" spans="2:3" ht="13.5">
      <c r="B76" s="163"/>
      <c r="C76" s="163"/>
    </row>
    <row r="77" spans="2:3" ht="13.5">
      <c r="B77" s="163"/>
      <c r="C77" s="163"/>
    </row>
    <row r="78" spans="2:3" ht="13.5">
      <c r="B78" s="163"/>
      <c r="C78" s="163"/>
    </row>
    <row r="79" spans="2:3" ht="13.5">
      <c r="B79" s="163"/>
      <c r="C79" s="163"/>
    </row>
    <row r="80" spans="2:3" ht="13.5">
      <c r="B80" s="163"/>
      <c r="C80" s="163"/>
    </row>
    <row r="81" spans="2:3" ht="13.5">
      <c r="B81" s="163"/>
      <c r="C81" s="163"/>
    </row>
    <row r="82" spans="2:3" ht="13.5">
      <c r="B82" s="163"/>
      <c r="C82" s="163"/>
    </row>
    <row r="83" spans="2:3" ht="13.5">
      <c r="B83" s="163"/>
      <c r="C83" s="163"/>
    </row>
    <row r="84" spans="2:3" ht="13.5">
      <c r="B84" s="163"/>
      <c r="C84" s="163"/>
    </row>
    <row r="85" spans="2:3" ht="13.5">
      <c r="B85" s="163"/>
      <c r="C85" s="163"/>
    </row>
    <row r="86" spans="2:3" ht="13.5">
      <c r="B86" s="163"/>
      <c r="C86" s="163"/>
    </row>
    <row r="87" spans="2:3" ht="13.5">
      <c r="B87" s="163"/>
      <c r="C87" s="163"/>
    </row>
    <row r="88" spans="2:3" ht="13.5">
      <c r="B88" s="163"/>
      <c r="C88" s="163"/>
    </row>
    <row r="89" spans="2:3" ht="13.5">
      <c r="B89" s="163"/>
      <c r="C89" s="163"/>
    </row>
    <row r="90" spans="2:3" ht="13.5">
      <c r="B90" s="163"/>
      <c r="C90" s="163"/>
    </row>
    <row r="91" spans="2:3" ht="13.5">
      <c r="B91" s="163"/>
      <c r="C91" s="163"/>
    </row>
    <row r="92" spans="2:3" ht="13.5">
      <c r="B92" s="163"/>
      <c r="C92" s="163"/>
    </row>
    <row r="93" spans="2:3" ht="13.5">
      <c r="B93" s="163"/>
      <c r="C93" s="163"/>
    </row>
    <row r="94" spans="2:3" ht="13.5">
      <c r="B94" s="163"/>
      <c r="C94" s="163"/>
    </row>
    <row r="95" spans="2:3" ht="13.5">
      <c r="B95" s="163"/>
      <c r="C95" s="163"/>
    </row>
    <row r="96" spans="2:3" ht="13.5">
      <c r="B96" s="163"/>
      <c r="C96" s="163"/>
    </row>
    <row r="97" spans="2:3" ht="13.5">
      <c r="B97" s="163"/>
      <c r="C97" s="163"/>
    </row>
    <row r="98" spans="2:3" ht="13.5">
      <c r="B98" s="163"/>
      <c r="C98" s="163"/>
    </row>
    <row r="99" spans="2:3" ht="13.5">
      <c r="B99" s="163"/>
      <c r="C99" s="163"/>
    </row>
    <row r="100" spans="2:3" ht="13.5">
      <c r="B100" s="163"/>
      <c r="C100" s="163"/>
    </row>
    <row r="101" spans="2:3" ht="13.5">
      <c r="B101" s="163"/>
      <c r="C101" s="163"/>
    </row>
    <row r="102" spans="2:3" ht="13.5">
      <c r="B102" s="163"/>
      <c r="C102" s="163"/>
    </row>
    <row r="103" spans="2:3" ht="13.5">
      <c r="B103" s="163"/>
      <c r="C103" s="163"/>
    </row>
    <row r="104" spans="2:3" ht="13.5">
      <c r="B104" s="163"/>
      <c r="C104" s="163"/>
    </row>
    <row r="105" spans="2:3" ht="13.5">
      <c r="B105" s="163"/>
      <c r="C105" s="163"/>
    </row>
    <row r="106" spans="2:3" ht="13.5">
      <c r="B106" s="163"/>
      <c r="C106" s="163"/>
    </row>
    <row r="107" spans="2:3" ht="13.5">
      <c r="B107" s="163"/>
      <c r="C107" s="163"/>
    </row>
    <row r="108" spans="2:3" ht="13.5">
      <c r="B108" s="163"/>
      <c r="C108" s="163"/>
    </row>
    <row r="109" spans="2:3" ht="13.5">
      <c r="B109" s="163"/>
      <c r="C109" s="163"/>
    </row>
    <row r="110" spans="2:3" ht="13.5">
      <c r="B110" s="163"/>
      <c r="C110" s="163"/>
    </row>
    <row r="111" spans="2:3" ht="13.5">
      <c r="B111" s="163"/>
      <c r="C111" s="163"/>
    </row>
    <row r="112" spans="2:3" ht="13.5">
      <c r="B112" s="163"/>
      <c r="C112" s="163"/>
    </row>
    <row r="113" spans="2:3" ht="13.5">
      <c r="B113" s="163"/>
      <c r="C113" s="163"/>
    </row>
    <row r="114" spans="2:3" ht="13.5">
      <c r="B114" s="163"/>
      <c r="C114" s="163"/>
    </row>
    <row r="115" spans="2:3" ht="13.5">
      <c r="B115" s="163"/>
      <c r="C115" s="163"/>
    </row>
    <row r="116" spans="2:3" ht="13.5">
      <c r="B116" s="163"/>
      <c r="C116" s="163"/>
    </row>
    <row r="117" spans="2:3" ht="13.5">
      <c r="B117" s="163"/>
      <c r="C117" s="163"/>
    </row>
    <row r="118" spans="2:3" ht="13.5">
      <c r="B118" s="163"/>
      <c r="C118" s="163"/>
    </row>
    <row r="119" spans="2:3" ht="13.5">
      <c r="B119" s="163"/>
      <c r="C119" s="163"/>
    </row>
    <row r="120" spans="2:3" ht="13.5">
      <c r="B120" s="163"/>
      <c r="C120" s="163"/>
    </row>
    <row r="121" spans="2:3" ht="13.5">
      <c r="B121" s="163"/>
      <c r="C121" s="163"/>
    </row>
    <row r="122" spans="2:3" ht="13.5">
      <c r="B122" s="163"/>
      <c r="C122" s="163"/>
    </row>
    <row r="123" spans="2:3" ht="13.5">
      <c r="B123" s="163"/>
      <c r="C123" s="163"/>
    </row>
    <row r="124" spans="2:3" ht="13.5">
      <c r="B124" s="163"/>
      <c r="C124" s="163"/>
    </row>
    <row r="125" spans="2:3" ht="13.5">
      <c r="B125" s="163"/>
      <c r="C125" s="163"/>
    </row>
    <row r="126" spans="2:3" ht="13.5">
      <c r="B126" s="163"/>
      <c r="C126" s="163"/>
    </row>
    <row r="127" spans="2:3" ht="13.5">
      <c r="B127" s="163"/>
      <c r="C127" s="163"/>
    </row>
    <row r="128" spans="2:3" ht="13.5">
      <c r="B128" s="163"/>
      <c r="C128" s="163"/>
    </row>
    <row r="129" spans="2:3" ht="13.5">
      <c r="B129" s="163"/>
      <c r="C129" s="163"/>
    </row>
    <row r="130" spans="2:3" ht="13.5">
      <c r="B130" s="163"/>
      <c r="C130" s="163"/>
    </row>
    <row r="131" spans="2:3" ht="13.5">
      <c r="B131" s="163"/>
      <c r="C131" s="163"/>
    </row>
    <row r="132" spans="2:3" ht="13.5">
      <c r="B132" s="163"/>
      <c r="C132" s="163"/>
    </row>
    <row r="133" spans="2:3" ht="13.5">
      <c r="B133" s="163"/>
      <c r="C133" s="163"/>
    </row>
    <row r="134" spans="2:3" ht="13.5">
      <c r="B134" s="163"/>
      <c r="C134" s="163"/>
    </row>
    <row r="135" spans="2:3" ht="13.5">
      <c r="B135" s="163"/>
      <c r="C135" s="163"/>
    </row>
    <row r="136" spans="2:3" ht="13.5">
      <c r="B136" s="163"/>
      <c r="C136" s="163"/>
    </row>
    <row r="137" spans="2:3" ht="13.5">
      <c r="B137" s="163"/>
      <c r="C137" s="163"/>
    </row>
    <row r="138" spans="2:3" ht="13.5">
      <c r="B138" s="163"/>
      <c r="C138" s="163"/>
    </row>
    <row r="139" spans="2:3" ht="13.5">
      <c r="B139" s="163"/>
      <c r="C139" s="163"/>
    </row>
    <row r="140" spans="2:3" ht="13.5">
      <c r="B140" s="163"/>
      <c r="C140" s="163"/>
    </row>
    <row r="141" spans="2:3" ht="13.5">
      <c r="B141" s="163"/>
      <c r="C141" s="163"/>
    </row>
    <row r="142" spans="2:3" ht="13.5">
      <c r="B142" s="163"/>
      <c r="C142" s="163"/>
    </row>
    <row r="143" spans="2:3" ht="13.5">
      <c r="B143" s="163"/>
      <c r="C143" s="163"/>
    </row>
    <row r="144" spans="2:3" ht="13.5">
      <c r="B144" s="163"/>
      <c r="C144" s="163"/>
    </row>
    <row r="145" spans="2:3" ht="13.5">
      <c r="B145" s="163"/>
      <c r="C145" s="163"/>
    </row>
    <row r="146" spans="2:3" ht="13.5">
      <c r="B146" s="163"/>
      <c r="C146" s="163"/>
    </row>
    <row r="147" spans="2:3" ht="13.5">
      <c r="B147" s="163"/>
      <c r="C147" s="163"/>
    </row>
    <row r="148" spans="2:3" ht="13.5">
      <c r="B148" s="163"/>
      <c r="C148" s="163"/>
    </row>
    <row r="149" spans="2:3" ht="13.5">
      <c r="B149" s="163"/>
      <c r="C149" s="163"/>
    </row>
    <row r="150" spans="2:3" ht="13.5">
      <c r="B150" s="163"/>
      <c r="C150" s="163"/>
    </row>
    <row r="151" spans="2:3" ht="13.5">
      <c r="B151" s="163"/>
      <c r="C151" s="163"/>
    </row>
    <row r="152" spans="2:3" ht="13.5">
      <c r="B152" s="163"/>
      <c r="C152" s="163"/>
    </row>
    <row r="153" spans="2:3" ht="13.5">
      <c r="B153" s="163"/>
      <c r="C153" s="163"/>
    </row>
    <row r="154" spans="2:3" ht="13.5">
      <c r="B154" s="163"/>
      <c r="C154" s="163"/>
    </row>
    <row r="155" spans="2:3" ht="13.5">
      <c r="B155" s="163"/>
      <c r="C155" s="163"/>
    </row>
    <row r="156" spans="2:3" ht="13.5">
      <c r="B156" s="163"/>
      <c r="C156" s="163"/>
    </row>
    <row r="157" spans="2:3" ht="13.5">
      <c r="B157" s="163"/>
      <c r="C157" s="163"/>
    </row>
    <row r="158" spans="2:3" ht="13.5">
      <c r="B158" s="163"/>
      <c r="C158" s="163"/>
    </row>
    <row r="159" spans="2:3" ht="13.5">
      <c r="B159" s="163"/>
      <c r="C159" s="163"/>
    </row>
    <row r="160" spans="2:3" ht="13.5">
      <c r="B160" s="163"/>
      <c r="C160" s="163"/>
    </row>
    <row r="161" spans="2:3" ht="13.5">
      <c r="B161" s="163"/>
      <c r="C161" s="163"/>
    </row>
    <row r="162" spans="2:3" ht="13.5">
      <c r="B162" s="163"/>
      <c r="C162" s="163"/>
    </row>
    <row r="163" spans="2:3" ht="13.5">
      <c r="B163" s="163"/>
      <c r="C163" s="163"/>
    </row>
    <row r="164" spans="2:3" ht="13.5">
      <c r="B164" s="163"/>
      <c r="C164" s="163"/>
    </row>
    <row r="165" spans="2:3" ht="13.5">
      <c r="B165" s="163"/>
      <c r="C165" s="163"/>
    </row>
    <row r="166" spans="2:3" ht="13.5">
      <c r="B166" s="163"/>
      <c r="C166" s="163"/>
    </row>
    <row r="167" spans="2:3" ht="13.5">
      <c r="B167" s="163"/>
      <c r="C167" s="163"/>
    </row>
    <row r="168" spans="2:3" ht="13.5">
      <c r="B168" s="163"/>
      <c r="C168" s="163"/>
    </row>
    <row r="169" spans="2:3" ht="13.5">
      <c r="B169" s="163"/>
      <c r="C169" s="163"/>
    </row>
    <row r="170" spans="2:3" ht="13.5">
      <c r="B170" s="163"/>
      <c r="C170" s="163"/>
    </row>
    <row r="171" spans="2:3" ht="13.5">
      <c r="B171" s="163"/>
      <c r="C171" s="163"/>
    </row>
    <row r="172" spans="2:3" ht="13.5">
      <c r="B172" s="163"/>
      <c r="C172" s="163"/>
    </row>
    <row r="173" spans="2:3" ht="13.5">
      <c r="B173" s="163"/>
      <c r="C173" s="163"/>
    </row>
    <row r="174" spans="2:3" ht="13.5">
      <c r="B174" s="163"/>
      <c r="C174" s="163"/>
    </row>
    <row r="175" spans="2:3" ht="13.5">
      <c r="B175" s="163"/>
      <c r="C175" s="163"/>
    </row>
    <row r="176" spans="2:3" ht="13.5">
      <c r="B176" s="163"/>
      <c r="C176" s="163"/>
    </row>
    <row r="177" spans="2:3" ht="13.5">
      <c r="B177" s="163"/>
      <c r="C177" s="163"/>
    </row>
    <row r="178" spans="2:3" ht="13.5">
      <c r="B178" s="163"/>
      <c r="C178" s="163"/>
    </row>
    <row r="179" spans="2:3" ht="13.5">
      <c r="B179" s="163"/>
      <c r="C179" s="163"/>
    </row>
    <row r="180" spans="2:3" ht="13.5">
      <c r="B180" s="163"/>
      <c r="C180" s="163"/>
    </row>
    <row r="181" spans="2:3" ht="13.5">
      <c r="B181" s="163"/>
      <c r="C181" s="163"/>
    </row>
    <row r="182" spans="2:3" ht="13.5">
      <c r="B182" s="163"/>
      <c r="C182" s="163"/>
    </row>
    <row r="183" spans="2:3" ht="13.5">
      <c r="B183" s="163"/>
      <c r="C183" s="163"/>
    </row>
    <row r="184" spans="2:3" ht="13.5">
      <c r="B184" s="163"/>
      <c r="C184" s="163"/>
    </row>
    <row r="185" spans="2:3" ht="13.5">
      <c r="B185" s="163"/>
      <c r="C185" s="163"/>
    </row>
    <row r="186" spans="2:3" ht="13.5">
      <c r="B186" s="163"/>
      <c r="C186" s="163"/>
    </row>
    <row r="187" spans="2:3" ht="13.5">
      <c r="B187" s="163"/>
      <c r="C187" s="163"/>
    </row>
    <row r="188" spans="2:3" ht="13.5">
      <c r="B188" s="163"/>
      <c r="C188" s="163"/>
    </row>
    <row r="189" spans="2:3" ht="13.5">
      <c r="B189" s="163"/>
      <c r="C189" s="163"/>
    </row>
    <row r="190" spans="2:3" ht="13.5">
      <c r="B190" s="163"/>
      <c r="C190" s="163"/>
    </row>
    <row r="191" spans="2:3" ht="13.5">
      <c r="B191" s="163"/>
      <c r="C191" s="163"/>
    </row>
    <row r="192" spans="2:3" ht="13.5">
      <c r="B192" s="163"/>
      <c r="C192" s="163"/>
    </row>
    <row r="193" spans="2:3" ht="13.5">
      <c r="B193" s="163"/>
      <c r="C193" s="163"/>
    </row>
    <row r="194" spans="2:3" ht="13.5">
      <c r="B194" s="163"/>
      <c r="C194" s="163"/>
    </row>
    <row r="195" spans="2:3" ht="13.5">
      <c r="B195" s="163"/>
      <c r="C195" s="163"/>
    </row>
    <row r="196" spans="2:3" ht="13.5">
      <c r="B196" s="163"/>
      <c r="C196" s="163"/>
    </row>
    <row r="197" spans="2:3" ht="13.5">
      <c r="B197" s="163"/>
      <c r="C197" s="163"/>
    </row>
    <row r="198" spans="2:3" ht="13.5">
      <c r="B198" s="163"/>
      <c r="C198" s="163"/>
    </row>
    <row r="199" spans="2:3" ht="13.5">
      <c r="B199" s="163"/>
      <c r="C199" s="163"/>
    </row>
    <row r="200" spans="2:3" ht="13.5">
      <c r="B200" s="163"/>
      <c r="C200" s="163"/>
    </row>
    <row r="201" spans="2:3" ht="13.5">
      <c r="B201" s="163"/>
      <c r="C201" s="163"/>
    </row>
    <row r="202" spans="2:3" ht="13.5">
      <c r="B202" s="163"/>
      <c r="C202" s="163"/>
    </row>
    <row r="203" spans="2:3" ht="13.5">
      <c r="B203" s="163"/>
      <c r="C203" s="163"/>
    </row>
    <row r="204" spans="2:3" ht="13.5">
      <c r="B204" s="163"/>
      <c r="C204" s="163"/>
    </row>
    <row r="205" spans="2:3" ht="13.5">
      <c r="B205" s="163"/>
      <c r="C205" s="163"/>
    </row>
  </sheetData>
  <sheetProtection/>
  <protectedRanges>
    <protectedRange sqref="C9:C29" name="Oblast1"/>
    <protectedRange sqref="C3:C8" name="Oblast1_1"/>
  </protectedRanges>
  <mergeCells count="2">
    <mergeCell ref="A1:C1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3"/>
  <sheetViews>
    <sheetView showGridLines="0" tabSelected="1" zoomScalePageLayoutView="0" workbookViewId="0" topLeftCell="A1">
      <pane ySplit="1" topLeftCell="A3" activePane="bottomLeft" state="frozen"/>
      <selection pane="topLeft" activeCell="A1" sqref="A1"/>
      <selection pane="bottomLeft" activeCell="L182" sqref="L182:M18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5"/>
      <c r="B1" s="132"/>
      <c r="C1" s="132"/>
      <c r="D1" s="133" t="s">
        <v>1</v>
      </c>
      <c r="E1" s="132"/>
      <c r="F1" s="134" t="s">
        <v>246</v>
      </c>
      <c r="G1" s="134"/>
      <c r="H1" s="227" t="s">
        <v>247</v>
      </c>
      <c r="I1" s="227"/>
      <c r="J1" s="227"/>
      <c r="K1" s="227"/>
      <c r="L1" s="134" t="s">
        <v>248</v>
      </c>
      <c r="M1" s="132"/>
      <c r="N1" s="132"/>
      <c r="O1" s="133" t="s">
        <v>83</v>
      </c>
      <c r="P1" s="132"/>
      <c r="Q1" s="132"/>
      <c r="R1" s="132"/>
      <c r="S1" s="134" t="s">
        <v>249</v>
      </c>
      <c r="T1" s="134"/>
      <c r="U1" s="135"/>
      <c r="V1" s="13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8" t="s">
        <v>4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S2" s="192" t="s">
        <v>5</v>
      </c>
      <c r="T2" s="169"/>
      <c r="U2" s="169"/>
      <c r="V2" s="169"/>
      <c r="W2" s="169"/>
      <c r="X2" s="169"/>
      <c r="Y2" s="169"/>
      <c r="Z2" s="169"/>
      <c r="AA2" s="169"/>
      <c r="AB2" s="169"/>
      <c r="AC2" s="169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79</v>
      </c>
    </row>
    <row r="4" spans="2:46" s="2" customFormat="1" ht="37.5" customHeight="1">
      <c r="B4" s="10"/>
      <c r="C4" s="170" t="s">
        <v>84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204" t="str">
        <f>'Rekapitulace stavby'!$K$6</f>
        <v>Psáry Sluneční ulice-komunikace</v>
      </c>
      <c r="G6" s="169"/>
      <c r="H6" s="169"/>
      <c r="I6" s="169"/>
      <c r="J6" s="169"/>
      <c r="K6" s="169"/>
      <c r="L6" s="169"/>
      <c r="M6" s="169"/>
      <c r="N6" s="169"/>
      <c r="O6" s="169"/>
      <c r="P6" s="169"/>
      <c r="R6" s="11"/>
    </row>
    <row r="7" spans="2:18" s="6" customFormat="1" ht="33.75" customHeight="1">
      <c r="B7" s="19"/>
      <c r="D7" s="15" t="s">
        <v>85</v>
      </c>
      <c r="F7" s="172" t="s">
        <v>86</v>
      </c>
      <c r="G7" s="184"/>
      <c r="H7" s="184"/>
      <c r="I7" s="184"/>
      <c r="J7" s="184"/>
      <c r="K7" s="184"/>
      <c r="L7" s="184"/>
      <c r="M7" s="184"/>
      <c r="N7" s="184"/>
      <c r="O7" s="184"/>
      <c r="P7" s="184"/>
      <c r="R7" s="20"/>
    </row>
    <row r="8" spans="2:18" s="6" customFormat="1" ht="15" customHeight="1">
      <c r="B8" s="19"/>
      <c r="D8" s="16" t="s">
        <v>16</v>
      </c>
      <c r="F8" s="14"/>
      <c r="M8" s="16" t="s">
        <v>17</v>
      </c>
      <c r="O8" s="14"/>
      <c r="R8" s="20"/>
    </row>
    <row r="9" spans="2:18" s="6" customFormat="1" ht="15" customHeight="1">
      <c r="B9" s="19"/>
      <c r="D9" s="16" t="s">
        <v>19</v>
      </c>
      <c r="F9" s="14" t="s">
        <v>20</v>
      </c>
      <c r="M9" s="16" t="s">
        <v>21</v>
      </c>
      <c r="O9" s="205" t="str">
        <f>'Rekapitulace stavby'!$AN$8</f>
        <v>11.12.2015</v>
      </c>
      <c r="P9" s="184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25</v>
      </c>
      <c r="M11" s="16" t="s">
        <v>26</v>
      </c>
      <c r="O11" s="171">
        <f>IF('Rekapitulace stavby'!$AN$10="","",'Rekapitulace stavby'!$AN$10)</f>
      </c>
      <c r="P11" s="184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27</v>
      </c>
      <c r="O12" s="171">
        <f>IF('Rekapitulace stavby'!$AN$11="","",'Rekapitulace stavby'!$AN$11)</f>
      </c>
      <c r="P12" s="184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28</v>
      </c>
      <c r="M14" s="16" t="s">
        <v>26</v>
      </c>
      <c r="O14" s="171">
        <f>IF('Rekapitulace stavby'!$AN$13="","",'Rekapitulace stavby'!$AN$13)</f>
      </c>
      <c r="P14" s="184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27</v>
      </c>
      <c r="O15" s="171">
        <f>IF('Rekapitulace stavby'!$AN$14="","",'Rekapitulace stavby'!$AN$14)</f>
      </c>
      <c r="P15" s="184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29</v>
      </c>
      <c r="M17" s="16" t="s">
        <v>26</v>
      </c>
      <c r="O17" s="171">
        <f>IF('Rekapitulace stavby'!$AN$16="","",'Rekapitulace stavby'!$AN$16)</f>
      </c>
      <c r="P17" s="184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27</v>
      </c>
      <c r="O18" s="171">
        <f>IF('Rekapitulace stavby'!$AN$17="","",'Rekapitulace stavby'!$AN$17)</f>
      </c>
      <c r="P18" s="184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31</v>
      </c>
      <c r="M20" s="16" t="s">
        <v>26</v>
      </c>
      <c r="O20" s="171">
        <f>IF('Rekapitulace stavby'!$AN$19="","",'Rekapitulace stavby'!$AN$19)</f>
      </c>
      <c r="P20" s="184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27</v>
      </c>
      <c r="O21" s="171">
        <f>IF('Rekapitulace stavby'!$AN$20="","",'Rekapitulace stavby'!$AN$20)</f>
      </c>
      <c r="P21" s="184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32</v>
      </c>
      <c r="R23" s="20"/>
    </row>
    <row r="24" spans="2:18" s="76" customFormat="1" ht="15.75" customHeight="1">
      <c r="B24" s="77"/>
      <c r="E24" s="173"/>
      <c r="F24" s="206"/>
      <c r="G24" s="206"/>
      <c r="H24" s="206"/>
      <c r="I24" s="206"/>
      <c r="J24" s="206"/>
      <c r="K24" s="206"/>
      <c r="L24" s="206"/>
      <c r="R24" s="78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79" t="s">
        <v>87</v>
      </c>
      <c r="M27" s="174">
        <f>$N$88</f>
        <v>0</v>
      </c>
      <c r="N27" s="184"/>
      <c r="O27" s="184"/>
      <c r="P27" s="184"/>
      <c r="R27" s="20"/>
    </row>
    <row r="28" spans="2:18" s="6" customFormat="1" ht="15" customHeight="1">
      <c r="B28" s="19"/>
      <c r="D28" s="18" t="s">
        <v>88</v>
      </c>
      <c r="M28" s="174">
        <f>$N$97</f>
        <v>0</v>
      </c>
      <c r="N28" s="184"/>
      <c r="O28" s="184"/>
      <c r="P28" s="184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0" t="s">
        <v>35</v>
      </c>
      <c r="M30" s="207">
        <f>ROUND($M$27+$M$28,2)</f>
        <v>0</v>
      </c>
      <c r="N30" s="184"/>
      <c r="O30" s="184"/>
      <c r="P30" s="184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36</v>
      </c>
      <c r="E32" s="24" t="s">
        <v>37</v>
      </c>
      <c r="F32" s="25">
        <v>0.21</v>
      </c>
      <c r="G32" s="81" t="s">
        <v>38</v>
      </c>
      <c r="H32" s="208">
        <f>ROUND((SUM($BE$97:$BE$98)+SUM($BE$116:$BE$182)),2)</f>
        <v>0</v>
      </c>
      <c r="I32" s="184"/>
      <c r="J32" s="184"/>
      <c r="M32" s="208">
        <f>ROUND(ROUND((SUM($BE$97:$BE$98)+SUM($BE$116:$BE$182)),2)*$F$32,2)</f>
        <v>0</v>
      </c>
      <c r="N32" s="184"/>
      <c r="O32" s="184"/>
      <c r="P32" s="184"/>
      <c r="R32" s="20"/>
    </row>
    <row r="33" spans="2:18" s="6" customFormat="1" ht="15" customHeight="1">
      <c r="B33" s="19"/>
      <c r="E33" s="24" t="s">
        <v>39</v>
      </c>
      <c r="F33" s="25">
        <v>0.15</v>
      </c>
      <c r="G33" s="81" t="s">
        <v>38</v>
      </c>
      <c r="H33" s="208">
        <f>ROUND((SUM($BF$97:$BF$98)+SUM($BF$116:$BF$182)),2)</f>
        <v>0</v>
      </c>
      <c r="I33" s="184"/>
      <c r="J33" s="184"/>
      <c r="M33" s="208">
        <f>ROUND(ROUND((SUM($BF$97:$BF$98)+SUM($BF$116:$BF$182)),2)*$F$33,2)</f>
        <v>0</v>
      </c>
      <c r="N33" s="184"/>
      <c r="O33" s="184"/>
      <c r="P33" s="184"/>
      <c r="R33" s="20"/>
    </row>
    <row r="34" spans="2:18" s="6" customFormat="1" ht="15" customHeight="1" hidden="1">
      <c r="B34" s="19"/>
      <c r="E34" s="24" t="s">
        <v>40</v>
      </c>
      <c r="F34" s="25">
        <v>0.21</v>
      </c>
      <c r="G34" s="81" t="s">
        <v>38</v>
      </c>
      <c r="H34" s="208">
        <f>ROUND((SUM($BG$97:$BG$98)+SUM($BG$116:$BG$182)),2)</f>
        <v>0</v>
      </c>
      <c r="I34" s="184"/>
      <c r="J34" s="184"/>
      <c r="M34" s="208">
        <v>0</v>
      </c>
      <c r="N34" s="184"/>
      <c r="O34" s="184"/>
      <c r="P34" s="184"/>
      <c r="R34" s="20"/>
    </row>
    <row r="35" spans="2:18" s="6" customFormat="1" ht="15" customHeight="1" hidden="1">
      <c r="B35" s="19"/>
      <c r="E35" s="24" t="s">
        <v>41</v>
      </c>
      <c r="F35" s="25">
        <v>0.15</v>
      </c>
      <c r="G35" s="81" t="s">
        <v>38</v>
      </c>
      <c r="H35" s="208">
        <f>ROUND((SUM($BH$97:$BH$98)+SUM($BH$116:$BH$182)),2)</f>
        <v>0</v>
      </c>
      <c r="I35" s="184"/>
      <c r="J35" s="184"/>
      <c r="M35" s="208">
        <v>0</v>
      </c>
      <c r="N35" s="184"/>
      <c r="O35" s="184"/>
      <c r="P35" s="184"/>
      <c r="R35" s="20"/>
    </row>
    <row r="36" spans="2:18" s="6" customFormat="1" ht="15" customHeight="1" hidden="1">
      <c r="B36" s="19"/>
      <c r="E36" s="24" t="s">
        <v>42</v>
      </c>
      <c r="F36" s="25">
        <v>0</v>
      </c>
      <c r="G36" s="81" t="s">
        <v>38</v>
      </c>
      <c r="H36" s="208">
        <f>ROUND((SUM($BI$97:$BI$98)+SUM($BI$116:$BI$182)),2)</f>
        <v>0</v>
      </c>
      <c r="I36" s="184"/>
      <c r="J36" s="184"/>
      <c r="M36" s="208">
        <v>0</v>
      </c>
      <c r="N36" s="184"/>
      <c r="O36" s="184"/>
      <c r="P36" s="184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43</v>
      </c>
      <c r="E38" s="30"/>
      <c r="F38" s="30"/>
      <c r="G38" s="82" t="s">
        <v>44</v>
      </c>
      <c r="H38" s="31" t="s">
        <v>45</v>
      </c>
      <c r="I38" s="30"/>
      <c r="J38" s="30"/>
      <c r="K38" s="30"/>
      <c r="L38" s="182">
        <f>SUM($M$30:$M$36)</f>
        <v>0</v>
      </c>
      <c r="M38" s="181"/>
      <c r="N38" s="181"/>
      <c r="O38" s="181"/>
      <c r="P38" s="183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46</v>
      </c>
      <c r="E50" s="33"/>
      <c r="F50" s="33"/>
      <c r="G50" s="33"/>
      <c r="H50" s="34"/>
      <c r="J50" s="32" t="s">
        <v>47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48</v>
      </c>
      <c r="E59" s="38"/>
      <c r="F59" s="38"/>
      <c r="G59" s="39" t="s">
        <v>49</v>
      </c>
      <c r="H59" s="40"/>
      <c r="J59" s="37" t="s">
        <v>48</v>
      </c>
      <c r="K59" s="38"/>
      <c r="L59" s="38"/>
      <c r="M59" s="38"/>
      <c r="N59" s="39" t="s">
        <v>49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50</v>
      </c>
      <c r="E61" s="33"/>
      <c r="F61" s="33"/>
      <c r="G61" s="33"/>
      <c r="H61" s="34"/>
      <c r="J61" s="32" t="s">
        <v>51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48</v>
      </c>
      <c r="E70" s="38"/>
      <c r="F70" s="38"/>
      <c r="G70" s="39" t="s">
        <v>49</v>
      </c>
      <c r="H70" s="40"/>
      <c r="J70" s="37" t="s">
        <v>48</v>
      </c>
      <c r="K70" s="38"/>
      <c r="L70" s="38"/>
      <c r="M70" s="38"/>
      <c r="N70" s="39" t="s">
        <v>49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70" t="s">
        <v>89</v>
      </c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204" t="str">
        <f>$F$6</f>
        <v>Psáry Sluneční ulice-komunikace</v>
      </c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R78" s="20"/>
    </row>
    <row r="79" spans="2:18" s="6" customFormat="1" ht="37.5" customHeight="1">
      <c r="B79" s="19"/>
      <c r="C79" s="49" t="s">
        <v>85</v>
      </c>
      <c r="F79" s="199" t="str">
        <f>$F$7</f>
        <v>1 - pozemní komunikace</v>
      </c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19</v>
      </c>
      <c r="F81" s="14" t="str">
        <f>$F$9</f>
        <v> </v>
      </c>
      <c r="K81" s="16" t="s">
        <v>21</v>
      </c>
      <c r="M81" s="205" t="str">
        <f>IF($O$9="","",$O$9)</f>
        <v>11.12.2015</v>
      </c>
      <c r="N81" s="184"/>
      <c r="O81" s="184"/>
      <c r="P81" s="184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25</v>
      </c>
      <c r="F83" s="14" t="str">
        <f>$E$12</f>
        <v> </v>
      </c>
      <c r="K83" s="16" t="s">
        <v>29</v>
      </c>
      <c r="M83" s="171" t="str">
        <f>$E$18</f>
        <v> </v>
      </c>
      <c r="N83" s="184"/>
      <c r="O83" s="184"/>
      <c r="P83" s="184"/>
      <c r="Q83" s="184"/>
      <c r="R83" s="20"/>
    </row>
    <row r="84" spans="2:18" s="6" customFormat="1" ht="15" customHeight="1">
      <c r="B84" s="19"/>
      <c r="C84" s="16" t="s">
        <v>28</v>
      </c>
      <c r="F84" s="14" t="str">
        <f>IF($E$15="","",$E$15)</f>
        <v> </v>
      </c>
      <c r="K84" s="16" t="s">
        <v>31</v>
      </c>
      <c r="M84" s="171" t="str">
        <f>$E$21</f>
        <v> </v>
      </c>
      <c r="N84" s="184"/>
      <c r="O84" s="184"/>
      <c r="P84" s="184"/>
      <c r="Q84" s="184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209" t="s">
        <v>90</v>
      </c>
      <c r="D86" s="196"/>
      <c r="E86" s="196"/>
      <c r="F86" s="196"/>
      <c r="G86" s="196"/>
      <c r="H86" s="28"/>
      <c r="I86" s="28"/>
      <c r="J86" s="28"/>
      <c r="K86" s="28"/>
      <c r="L86" s="28"/>
      <c r="M86" s="28"/>
      <c r="N86" s="209" t="s">
        <v>91</v>
      </c>
      <c r="O86" s="184"/>
      <c r="P86" s="184"/>
      <c r="Q86" s="184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1" t="s">
        <v>92</v>
      </c>
      <c r="N88" s="193">
        <f>$N$116</f>
        <v>0</v>
      </c>
      <c r="O88" s="184"/>
      <c r="P88" s="184"/>
      <c r="Q88" s="184"/>
      <c r="R88" s="20"/>
      <c r="AU88" s="6" t="s">
        <v>93</v>
      </c>
    </row>
    <row r="89" spans="2:18" s="66" customFormat="1" ht="25.5" customHeight="1">
      <c r="B89" s="83"/>
      <c r="D89" s="84" t="s">
        <v>94</v>
      </c>
      <c r="N89" s="210">
        <f>$N$117</f>
        <v>0</v>
      </c>
      <c r="O89" s="211"/>
      <c r="P89" s="211"/>
      <c r="Q89" s="211"/>
      <c r="R89" s="85"/>
    </row>
    <row r="90" spans="2:18" s="79" customFormat="1" ht="21" customHeight="1">
      <c r="B90" s="86"/>
      <c r="D90" s="87" t="s">
        <v>95</v>
      </c>
      <c r="N90" s="212">
        <f>$N$118</f>
        <v>0</v>
      </c>
      <c r="O90" s="211"/>
      <c r="P90" s="211"/>
      <c r="Q90" s="211"/>
      <c r="R90" s="88"/>
    </row>
    <row r="91" spans="2:18" s="79" customFormat="1" ht="21" customHeight="1">
      <c r="B91" s="86"/>
      <c r="D91" s="87" t="s">
        <v>96</v>
      </c>
      <c r="N91" s="212">
        <f>$N$138</f>
        <v>0</v>
      </c>
      <c r="O91" s="211"/>
      <c r="P91" s="211"/>
      <c r="Q91" s="211"/>
      <c r="R91" s="88"/>
    </row>
    <row r="92" spans="2:18" s="79" customFormat="1" ht="21" customHeight="1">
      <c r="B92" s="86"/>
      <c r="D92" s="87" t="s">
        <v>97</v>
      </c>
      <c r="N92" s="212">
        <f>$N$140</f>
        <v>0</v>
      </c>
      <c r="O92" s="211"/>
      <c r="P92" s="211"/>
      <c r="Q92" s="211"/>
      <c r="R92" s="88"/>
    </row>
    <row r="93" spans="2:18" s="79" customFormat="1" ht="21" customHeight="1">
      <c r="B93" s="86"/>
      <c r="D93" s="87" t="s">
        <v>98</v>
      </c>
      <c r="N93" s="212">
        <f>$N$164</f>
        <v>0</v>
      </c>
      <c r="O93" s="211"/>
      <c r="P93" s="211"/>
      <c r="Q93" s="211"/>
      <c r="R93" s="88"/>
    </row>
    <row r="94" spans="2:18" s="79" customFormat="1" ht="21" customHeight="1">
      <c r="B94" s="86"/>
      <c r="D94" s="87" t="s">
        <v>99</v>
      </c>
      <c r="N94" s="212">
        <f>$N$178</f>
        <v>0</v>
      </c>
      <c r="O94" s="211"/>
      <c r="P94" s="211"/>
      <c r="Q94" s="211"/>
      <c r="R94" s="88"/>
    </row>
    <row r="95" spans="2:18" s="79" customFormat="1" ht="21" customHeight="1">
      <c r="B95" s="86"/>
      <c r="D95" s="87" t="s">
        <v>100</v>
      </c>
      <c r="N95" s="212">
        <f>$N$181</f>
        <v>0</v>
      </c>
      <c r="O95" s="211"/>
      <c r="P95" s="211"/>
      <c r="Q95" s="211"/>
      <c r="R95" s="88"/>
    </row>
    <row r="96" spans="2:18" s="6" customFormat="1" ht="22.5" customHeight="1">
      <c r="B96" s="19"/>
      <c r="R96" s="20"/>
    </row>
    <row r="97" spans="2:21" s="6" customFormat="1" ht="30" customHeight="1">
      <c r="B97" s="19"/>
      <c r="C97" s="61" t="s">
        <v>101</v>
      </c>
      <c r="N97" s="193">
        <v>0</v>
      </c>
      <c r="O97" s="184"/>
      <c r="P97" s="184"/>
      <c r="Q97" s="184"/>
      <c r="R97" s="20"/>
      <c r="T97" s="89"/>
      <c r="U97" s="90" t="s">
        <v>36</v>
      </c>
    </row>
    <row r="98" spans="2:18" s="6" customFormat="1" ht="18.75" customHeight="1">
      <c r="B98" s="19"/>
      <c r="R98" s="20"/>
    </row>
    <row r="99" spans="2:18" s="6" customFormat="1" ht="30" customHeight="1">
      <c r="B99" s="19"/>
      <c r="C99" s="75" t="s">
        <v>82</v>
      </c>
      <c r="D99" s="28"/>
      <c r="E99" s="28"/>
      <c r="F99" s="28"/>
      <c r="G99" s="28"/>
      <c r="H99" s="28"/>
      <c r="I99" s="28"/>
      <c r="J99" s="28"/>
      <c r="K99" s="28"/>
      <c r="L99" s="195">
        <f>ROUND(SUM($N$88+$N$97),2)</f>
        <v>0</v>
      </c>
      <c r="M99" s="196"/>
      <c r="N99" s="196"/>
      <c r="O99" s="196"/>
      <c r="P99" s="196"/>
      <c r="Q99" s="196"/>
      <c r="R99" s="20"/>
    </row>
    <row r="100" spans="2:18" s="6" customFormat="1" ht="7.5" customHeight="1"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3"/>
    </row>
    <row r="104" spans="2:18" s="6" customFormat="1" ht="7.5" customHeight="1"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6"/>
    </row>
    <row r="105" spans="2:18" s="6" customFormat="1" ht="37.5" customHeight="1">
      <c r="B105" s="19"/>
      <c r="C105" s="170" t="s">
        <v>102</v>
      </c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20"/>
    </row>
    <row r="106" spans="2:18" s="6" customFormat="1" ht="7.5" customHeight="1">
      <c r="B106" s="19"/>
      <c r="R106" s="20"/>
    </row>
    <row r="107" spans="2:18" s="6" customFormat="1" ht="30.75" customHeight="1">
      <c r="B107" s="19"/>
      <c r="C107" s="16" t="s">
        <v>14</v>
      </c>
      <c r="F107" s="204" t="str">
        <f>$F$6</f>
        <v>Psáry Sluneční ulice-komunikace</v>
      </c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R107" s="20"/>
    </row>
    <row r="108" spans="2:18" s="6" customFormat="1" ht="37.5" customHeight="1">
      <c r="B108" s="19"/>
      <c r="C108" s="49" t="s">
        <v>85</v>
      </c>
      <c r="F108" s="199" t="str">
        <f>$F$7</f>
        <v>1 - pozemní komunikace</v>
      </c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R108" s="20"/>
    </row>
    <row r="109" spans="2:18" s="6" customFormat="1" ht="7.5" customHeight="1">
      <c r="B109" s="19"/>
      <c r="R109" s="20"/>
    </row>
    <row r="110" spans="2:18" s="6" customFormat="1" ht="18.75" customHeight="1">
      <c r="B110" s="19"/>
      <c r="C110" s="16" t="s">
        <v>19</v>
      </c>
      <c r="F110" s="14" t="str">
        <f>$F$9</f>
        <v> </v>
      </c>
      <c r="K110" s="16" t="s">
        <v>21</v>
      </c>
      <c r="M110" s="205" t="str">
        <f>IF($O$9="","",$O$9)</f>
        <v>11.12.2015</v>
      </c>
      <c r="N110" s="184"/>
      <c r="O110" s="184"/>
      <c r="P110" s="184"/>
      <c r="R110" s="20"/>
    </row>
    <row r="111" spans="2:18" s="6" customFormat="1" ht="7.5" customHeight="1">
      <c r="B111" s="19"/>
      <c r="R111" s="20"/>
    </row>
    <row r="112" spans="2:18" s="6" customFormat="1" ht="15.75" customHeight="1">
      <c r="B112" s="19"/>
      <c r="C112" s="16" t="s">
        <v>25</v>
      </c>
      <c r="F112" s="14" t="str">
        <f>$E$12</f>
        <v> </v>
      </c>
      <c r="K112" s="16" t="s">
        <v>29</v>
      </c>
      <c r="M112" s="171" t="str">
        <f>$E$18</f>
        <v> </v>
      </c>
      <c r="N112" s="184"/>
      <c r="O112" s="184"/>
      <c r="P112" s="184"/>
      <c r="Q112" s="184"/>
      <c r="R112" s="20"/>
    </row>
    <row r="113" spans="2:18" s="6" customFormat="1" ht="15" customHeight="1">
      <c r="B113" s="19"/>
      <c r="C113" s="16" t="s">
        <v>28</v>
      </c>
      <c r="F113" s="14" t="str">
        <f>IF($E$15="","",$E$15)</f>
        <v> </v>
      </c>
      <c r="K113" s="16" t="s">
        <v>31</v>
      </c>
      <c r="M113" s="171" t="str">
        <f>$E$21</f>
        <v> </v>
      </c>
      <c r="N113" s="184"/>
      <c r="O113" s="184"/>
      <c r="P113" s="184"/>
      <c r="Q113" s="184"/>
      <c r="R113" s="20"/>
    </row>
    <row r="114" spans="2:18" s="6" customFormat="1" ht="11.25" customHeight="1">
      <c r="B114" s="19"/>
      <c r="R114" s="20"/>
    </row>
    <row r="115" spans="2:27" s="91" customFormat="1" ht="30" customHeight="1">
      <c r="B115" s="92"/>
      <c r="C115" s="93" t="s">
        <v>103</v>
      </c>
      <c r="D115" s="94" t="s">
        <v>104</v>
      </c>
      <c r="E115" s="94" t="s">
        <v>54</v>
      </c>
      <c r="F115" s="213" t="s">
        <v>105</v>
      </c>
      <c r="G115" s="214"/>
      <c r="H115" s="214"/>
      <c r="I115" s="214"/>
      <c r="J115" s="94" t="s">
        <v>106</v>
      </c>
      <c r="K115" s="94" t="s">
        <v>107</v>
      </c>
      <c r="L115" s="213" t="s">
        <v>108</v>
      </c>
      <c r="M115" s="214"/>
      <c r="N115" s="213" t="s">
        <v>109</v>
      </c>
      <c r="O115" s="214"/>
      <c r="P115" s="214"/>
      <c r="Q115" s="215"/>
      <c r="R115" s="95"/>
      <c r="T115" s="56" t="s">
        <v>110</v>
      </c>
      <c r="U115" s="57" t="s">
        <v>36</v>
      </c>
      <c r="V115" s="57" t="s">
        <v>111</v>
      </c>
      <c r="W115" s="57" t="s">
        <v>112</v>
      </c>
      <c r="X115" s="57" t="s">
        <v>113</v>
      </c>
      <c r="Y115" s="57" t="s">
        <v>114</v>
      </c>
      <c r="Z115" s="57" t="s">
        <v>115</v>
      </c>
      <c r="AA115" s="58" t="s">
        <v>116</v>
      </c>
    </row>
    <row r="116" spans="2:63" s="6" customFormat="1" ht="30" customHeight="1">
      <c r="B116" s="19"/>
      <c r="C116" s="61" t="s">
        <v>87</v>
      </c>
      <c r="N116" s="228">
        <f>$BK$116</f>
        <v>0</v>
      </c>
      <c r="O116" s="184"/>
      <c r="P116" s="184"/>
      <c r="Q116" s="184"/>
      <c r="R116" s="20"/>
      <c r="T116" s="60"/>
      <c r="U116" s="33"/>
      <c r="V116" s="33"/>
      <c r="W116" s="96">
        <f>$W$117</f>
        <v>218.34364</v>
      </c>
      <c r="X116" s="33"/>
      <c r="Y116" s="96">
        <f>$Y$117</f>
        <v>369.3588463</v>
      </c>
      <c r="Z116" s="33"/>
      <c r="AA116" s="97">
        <f>$AA$117</f>
        <v>293.968</v>
      </c>
      <c r="AT116" s="6" t="s">
        <v>71</v>
      </c>
      <c r="AU116" s="6" t="s">
        <v>93</v>
      </c>
      <c r="BK116" s="98">
        <f>$BK$117</f>
        <v>0</v>
      </c>
    </row>
    <row r="117" spans="2:63" s="99" customFormat="1" ht="37.5" customHeight="1">
      <c r="B117" s="100"/>
      <c r="D117" s="101" t="s">
        <v>94</v>
      </c>
      <c r="E117" s="101"/>
      <c r="F117" s="101"/>
      <c r="G117" s="101"/>
      <c r="H117" s="101"/>
      <c r="I117" s="101"/>
      <c r="J117" s="101"/>
      <c r="K117" s="101"/>
      <c r="L117" s="101"/>
      <c r="M117" s="101"/>
      <c r="N117" s="229">
        <f>$BK$117</f>
        <v>0</v>
      </c>
      <c r="O117" s="226"/>
      <c r="P117" s="226"/>
      <c r="Q117" s="226"/>
      <c r="R117" s="103"/>
      <c r="T117" s="104"/>
      <c r="W117" s="105">
        <f>$W$118+$W$138+$W$140+$W$164+$W$178+$W$181</f>
        <v>218.34364</v>
      </c>
      <c r="Y117" s="105">
        <f>$Y$118+$Y$138+$Y$140+$Y$164+$Y$178+$Y$181</f>
        <v>369.3588463</v>
      </c>
      <c r="AA117" s="106">
        <f>$AA$118+$AA$138+$AA$140+$AA$164+$AA$178+$AA$181</f>
        <v>293.968</v>
      </c>
      <c r="AR117" s="102" t="s">
        <v>18</v>
      </c>
      <c r="AT117" s="102" t="s">
        <v>71</v>
      </c>
      <c r="AU117" s="102" t="s">
        <v>72</v>
      </c>
      <c r="AY117" s="102" t="s">
        <v>117</v>
      </c>
      <c r="BK117" s="107">
        <f>$BK$118+$BK$138+$BK$140+$BK$164+$BK$178+$BK$181</f>
        <v>0</v>
      </c>
    </row>
    <row r="118" spans="2:63" s="99" customFormat="1" ht="21" customHeight="1">
      <c r="B118" s="100"/>
      <c r="D118" s="108" t="s">
        <v>95</v>
      </c>
      <c r="E118" s="108"/>
      <c r="F118" s="108"/>
      <c r="G118" s="108"/>
      <c r="H118" s="108"/>
      <c r="I118" s="108"/>
      <c r="J118" s="108"/>
      <c r="K118" s="108"/>
      <c r="L118" s="108"/>
      <c r="M118" s="108"/>
      <c r="N118" s="225">
        <f>$BK$118</f>
        <v>0</v>
      </c>
      <c r="O118" s="226"/>
      <c r="P118" s="226"/>
      <c r="Q118" s="226"/>
      <c r="R118" s="103"/>
      <c r="T118" s="104"/>
      <c r="W118" s="105">
        <f>SUM($W$119:$W$137)</f>
        <v>147.71892</v>
      </c>
      <c r="Y118" s="105">
        <f>SUM($Y$119:$Y$137)</f>
        <v>0</v>
      </c>
      <c r="AA118" s="106">
        <f>SUM($AA$119:$AA$137)</f>
        <v>293.968</v>
      </c>
      <c r="AR118" s="102" t="s">
        <v>18</v>
      </c>
      <c r="AT118" s="102" t="s">
        <v>71</v>
      </c>
      <c r="AU118" s="102" t="s">
        <v>18</v>
      </c>
      <c r="AY118" s="102" t="s">
        <v>117</v>
      </c>
      <c r="BK118" s="107">
        <f>SUM($BK$119:$BK$137)</f>
        <v>0</v>
      </c>
    </row>
    <row r="119" spans="2:65" s="6" customFormat="1" ht="27" customHeight="1">
      <c r="B119" s="19"/>
      <c r="C119" s="109" t="s">
        <v>18</v>
      </c>
      <c r="D119" s="109" t="s">
        <v>118</v>
      </c>
      <c r="E119" s="110" t="s">
        <v>119</v>
      </c>
      <c r="F119" s="216" t="s">
        <v>120</v>
      </c>
      <c r="G119" s="217"/>
      <c r="H119" s="217"/>
      <c r="I119" s="217"/>
      <c r="J119" s="111" t="s">
        <v>121</v>
      </c>
      <c r="K119" s="112">
        <v>734.92</v>
      </c>
      <c r="L119" s="218"/>
      <c r="M119" s="217"/>
      <c r="N119" s="218">
        <f>ROUND($L$119*$K$119,2)</f>
        <v>0</v>
      </c>
      <c r="O119" s="217"/>
      <c r="P119" s="217"/>
      <c r="Q119" s="217"/>
      <c r="R119" s="20"/>
      <c r="T119" s="113"/>
      <c r="U119" s="26" t="s">
        <v>37</v>
      </c>
      <c r="V119" s="114">
        <v>0.166</v>
      </c>
      <c r="W119" s="114">
        <f>$V$119*$K$119</f>
        <v>121.99672</v>
      </c>
      <c r="X119" s="114">
        <v>0</v>
      </c>
      <c r="Y119" s="114">
        <f>$X$119*$K$119</f>
        <v>0</v>
      </c>
      <c r="Z119" s="114">
        <v>0.4</v>
      </c>
      <c r="AA119" s="115">
        <f>$Z$119*$K$119</f>
        <v>293.968</v>
      </c>
      <c r="AR119" s="6" t="s">
        <v>122</v>
      </c>
      <c r="AT119" s="6" t="s">
        <v>118</v>
      </c>
      <c r="AU119" s="6" t="s">
        <v>79</v>
      </c>
      <c r="AY119" s="6" t="s">
        <v>117</v>
      </c>
      <c r="BE119" s="116">
        <f>IF($U$119="základní",$N$119,0)</f>
        <v>0</v>
      </c>
      <c r="BF119" s="116">
        <f>IF($U$119="snížená",$N$119,0)</f>
        <v>0</v>
      </c>
      <c r="BG119" s="116">
        <f>IF($U$119="zákl. přenesená",$N$119,0)</f>
        <v>0</v>
      </c>
      <c r="BH119" s="116">
        <f>IF($U$119="sníž. přenesená",$N$119,0)</f>
        <v>0</v>
      </c>
      <c r="BI119" s="116">
        <f>IF($U$119="nulová",$N$119,0)</f>
        <v>0</v>
      </c>
      <c r="BJ119" s="6" t="s">
        <v>18</v>
      </c>
      <c r="BK119" s="116">
        <f>ROUND($L$119*$K$119,2)</f>
        <v>0</v>
      </c>
      <c r="BL119" s="6" t="s">
        <v>122</v>
      </c>
      <c r="BM119" s="6" t="s">
        <v>123</v>
      </c>
    </row>
    <row r="120" spans="2:51" s="6" customFormat="1" ht="18.75" customHeight="1">
      <c r="B120" s="117"/>
      <c r="E120" s="118"/>
      <c r="F120" s="219" t="s">
        <v>124</v>
      </c>
      <c r="G120" s="220"/>
      <c r="H120" s="220"/>
      <c r="I120" s="220"/>
      <c r="K120" s="119">
        <v>564</v>
      </c>
      <c r="R120" s="120"/>
      <c r="T120" s="121"/>
      <c r="AA120" s="122"/>
      <c r="AT120" s="118" t="s">
        <v>125</v>
      </c>
      <c r="AU120" s="118" t="s">
        <v>79</v>
      </c>
      <c r="AV120" s="118" t="s">
        <v>79</v>
      </c>
      <c r="AW120" s="118" t="s">
        <v>93</v>
      </c>
      <c r="AX120" s="118" t="s">
        <v>72</v>
      </c>
      <c r="AY120" s="118" t="s">
        <v>117</v>
      </c>
    </row>
    <row r="121" spans="2:51" s="6" customFormat="1" ht="46.5" customHeight="1">
      <c r="B121" s="117"/>
      <c r="E121" s="118"/>
      <c r="F121" s="219" t="s">
        <v>126</v>
      </c>
      <c r="G121" s="220"/>
      <c r="H121" s="220"/>
      <c r="I121" s="220"/>
      <c r="K121" s="119">
        <v>58.6</v>
      </c>
      <c r="R121" s="120"/>
      <c r="T121" s="121"/>
      <c r="AA121" s="122"/>
      <c r="AT121" s="118" t="s">
        <v>125</v>
      </c>
      <c r="AU121" s="118" t="s">
        <v>79</v>
      </c>
      <c r="AV121" s="118" t="s">
        <v>79</v>
      </c>
      <c r="AW121" s="118" t="s">
        <v>93</v>
      </c>
      <c r="AX121" s="118" t="s">
        <v>72</v>
      </c>
      <c r="AY121" s="118" t="s">
        <v>117</v>
      </c>
    </row>
    <row r="122" spans="2:51" s="6" customFormat="1" ht="18.75" customHeight="1">
      <c r="B122" s="117"/>
      <c r="E122" s="118"/>
      <c r="F122" s="219" t="s">
        <v>127</v>
      </c>
      <c r="G122" s="220"/>
      <c r="H122" s="220"/>
      <c r="I122" s="220"/>
      <c r="K122" s="119">
        <v>112.32</v>
      </c>
      <c r="R122" s="120"/>
      <c r="T122" s="121"/>
      <c r="AA122" s="122"/>
      <c r="AT122" s="118" t="s">
        <v>125</v>
      </c>
      <c r="AU122" s="118" t="s">
        <v>79</v>
      </c>
      <c r="AV122" s="118" t="s">
        <v>79</v>
      </c>
      <c r="AW122" s="118" t="s">
        <v>93</v>
      </c>
      <c r="AX122" s="118" t="s">
        <v>72</v>
      </c>
      <c r="AY122" s="118" t="s">
        <v>117</v>
      </c>
    </row>
    <row r="123" spans="2:65" s="6" customFormat="1" ht="51" customHeight="1">
      <c r="B123" s="19"/>
      <c r="C123" s="109" t="s">
        <v>79</v>
      </c>
      <c r="D123" s="109" t="s">
        <v>118</v>
      </c>
      <c r="E123" s="110" t="s">
        <v>128</v>
      </c>
      <c r="F123" s="216" t="s">
        <v>129</v>
      </c>
      <c r="G123" s="217"/>
      <c r="H123" s="217"/>
      <c r="I123" s="217"/>
      <c r="J123" s="111" t="s">
        <v>130</v>
      </c>
      <c r="K123" s="112">
        <v>67.632</v>
      </c>
      <c r="L123" s="218"/>
      <c r="M123" s="217"/>
      <c r="N123" s="218">
        <f>ROUND($L$123*$K$123,2)</f>
        <v>0</v>
      </c>
      <c r="O123" s="217"/>
      <c r="P123" s="217"/>
      <c r="Q123" s="217"/>
      <c r="R123" s="20"/>
      <c r="T123" s="113"/>
      <c r="U123" s="26" t="s">
        <v>37</v>
      </c>
      <c r="V123" s="114">
        <v>0</v>
      </c>
      <c r="W123" s="114">
        <f>$V$123*$K$123</f>
        <v>0</v>
      </c>
      <c r="X123" s="114">
        <v>0</v>
      </c>
      <c r="Y123" s="114">
        <f>$X$123*$K$123</f>
        <v>0</v>
      </c>
      <c r="Z123" s="114">
        <v>0</v>
      </c>
      <c r="AA123" s="115">
        <f>$Z$123*$K$123</f>
        <v>0</v>
      </c>
      <c r="AR123" s="6" t="s">
        <v>122</v>
      </c>
      <c r="AT123" s="6" t="s">
        <v>118</v>
      </c>
      <c r="AU123" s="6" t="s">
        <v>79</v>
      </c>
      <c r="AY123" s="6" t="s">
        <v>117</v>
      </c>
      <c r="BE123" s="116">
        <f>IF($U$123="základní",$N$123,0)</f>
        <v>0</v>
      </c>
      <c r="BF123" s="116">
        <f>IF($U$123="snížená",$N$123,0)</f>
        <v>0</v>
      </c>
      <c r="BG123" s="116">
        <f>IF($U$123="zákl. přenesená",$N$123,0)</f>
        <v>0</v>
      </c>
      <c r="BH123" s="116">
        <f>IF($U$123="sníž. přenesená",$N$123,0)</f>
        <v>0</v>
      </c>
      <c r="BI123" s="116">
        <f>IF($U$123="nulová",$N$123,0)</f>
        <v>0</v>
      </c>
      <c r="BJ123" s="6" t="s">
        <v>18</v>
      </c>
      <c r="BK123" s="116">
        <f>ROUND($L$123*$K$123,2)</f>
        <v>0</v>
      </c>
      <c r="BL123" s="6" t="s">
        <v>122</v>
      </c>
      <c r="BM123" s="6" t="s">
        <v>131</v>
      </c>
    </row>
    <row r="124" spans="2:51" s="6" customFormat="1" ht="18.75" customHeight="1">
      <c r="B124" s="117"/>
      <c r="E124" s="118"/>
      <c r="F124" s="219" t="s">
        <v>132</v>
      </c>
      <c r="G124" s="220"/>
      <c r="H124" s="220"/>
      <c r="I124" s="220"/>
      <c r="K124" s="119">
        <v>56.4</v>
      </c>
      <c r="R124" s="120"/>
      <c r="T124" s="121"/>
      <c r="AA124" s="122"/>
      <c r="AT124" s="118" t="s">
        <v>125</v>
      </c>
      <c r="AU124" s="118" t="s">
        <v>79</v>
      </c>
      <c r="AV124" s="118" t="s">
        <v>79</v>
      </c>
      <c r="AW124" s="118" t="s">
        <v>93</v>
      </c>
      <c r="AX124" s="118" t="s">
        <v>72</v>
      </c>
      <c r="AY124" s="118" t="s">
        <v>117</v>
      </c>
    </row>
    <row r="125" spans="2:51" s="6" customFormat="1" ht="46.5" customHeight="1">
      <c r="B125" s="117"/>
      <c r="E125" s="118"/>
      <c r="F125" s="219" t="s">
        <v>133</v>
      </c>
      <c r="G125" s="220"/>
      <c r="H125" s="220"/>
      <c r="I125" s="220"/>
      <c r="K125" s="119">
        <v>0</v>
      </c>
      <c r="R125" s="120"/>
      <c r="T125" s="121"/>
      <c r="AA125" s="122"/>
      <c r="AT125" s="118" t="s">
        <v>125</v>
      </c>
      <c r="AU125" s="118" t="s">
        <v>79</v>
      </c>
      <c r="AV125" s="118" t="s">
        <v>79</v>
      </c>
      <c r="AW125" s="118" t="s">
        <v>93</v>
      </c>
      <c r="AX125" s="118" t="s">
        <v>72</v>
      </c>
      <c r="AY125" s="118" t="s">
        <v>117</v>
      </c>
    </row>
    <row r="126" spans="2:51" s="6" customFormat="1" ht="18.75" customHeight="1">
      <c r="B126" s="117"/>
      <c r="E126" s="118"/>
      <c r="F126" s="219" t="s">
        <v>134</v>
      </c>
      <c r="G126" s="220"/>
      <c r="H126" s="220"/>
      <c r="I126" s="220"/>
      <c r="K126" s="119">
        <v>11.232</v>
      </c>
      <c r="R126" s="120"/>
      <c r="T126" s="121"/>
      <c r="AA126" s="122"/>
      <c r="AT126" s="118" t="s">
        <v>125</v>
      </c>
      <c r="AU126" s="118" t="s">
        <v>79</v>
      </c>
      <c r="AV126" s="118" t="s">
        <v>79</v>
      </c>
      <c r="AW126" s="118" t="s">
        <v>93</v>
      </c>
      <c r="AX126" s="118" t="s">
        <v>72</v>
      </c>
      <c r="AY126" s="118" t="s">
        <v>117</v>
      </c>
    </row>
    <row r="127" spans="2:65" s="6" customFormat="1" ht="39" customHeight="1">
      <c r="B127" s="19"/>
      <c r="C127" s="109" t="s">
        <v>135</v>
      </c>
      <c r="D127" s="109" t="s">
        <v>118</v>
      </c>
      <c r="E127" s="110" t="s">
        <v>136</v>
      </c>
      <c r="F127" s="216" t="s">
        <v>137</v>
      </c>
      <c r="G127" s="217"/>
      <c r="H127" s="217"/>
      <c r="I127" s="217"/>
      <c r="J127" s="111" t="s">
        <v>130</v>
      </c>
      <c r="K127" s="112">
        <v>22.2</v>
      </c>
      <c r="L127" s="218"/>
      <c r="M127" s="217"/>
      <c r="N127" s="218">
        <f>ROUND($L$127*$K$127,2)</f>
        <v>0</v>
      </c>
      <c r="O127" s="217"/>
      <c r="P127" s="217"/>
      <c r="Q127" s="217"/>
      <c r="R127" s="20"/>
      <c r="T127" s="113"/>
      <c r="U127" s="26" t="s">
        <v>37</v>
      </c>
      <c r="V127" s="114">
        <v>0</v>
      </c>
      <c r="W127" s="114">
        <f>$V$127*$K$127</f>
        <v>0</v>
      </c>
      <c r="X127" s="114">
        <v>0</v>
      </c>
      <c r="Y127" s="114">
        <f>$X$127*$K$127</f>
        <v>0</v>
      </c>
      <c r="Z127" s="114">
        <v>0</v>
      </c>
      <c r="AA127" s="115">
        <f>$Z$127*$K$127</f>
        <v>0</v>
      </c>
      <c r="AR127" s="6" t="s">
        <v>122</v>
      </c>
      <c r="AT127" s="6" t="s">
        <v>118</v>
      </c>
      <c r="AU127" s="6" t="s">
        <v>79</v>
      </c>
      <c r="AY127" s="6" t="s">
        <v>117</v>
      </c>
      <c r="BE127" s="116">
        <f>IF($U$127="základní",$N$127,0)</f>
        <v>0</v>
      </c>
      <c r="BF127" s="116">
        <f>IF($U$127="snížená",$N$127,0)</f>
        <v>0</v>
      </c>
      <c r="BG127" s="116">
        <f>IF($U$127="zákl. přenesená",$N$127,0)</f>
        <v>0</v>
      </c>
      <c r="BH127" s="116">
        <f>IF($U$127="sníž. přenesená",$N$127,0)</f>
        <v>0</v>
      </c>
      <c r="BI127" s="116">
        <f>IF($U$127="nulová",$N$127,0)</f>
        <v>0</v>
      </c>
      <c r="BJ127" s="6" t="s">
        <v>18</v>
      </c>
      <c r="BK127" s="116">
        <f>ROUND($L$127*$K$127,2)</f>
        <v>0</v>
      </c>
      <c r="BL127" s="6" t="s">
        <v>122</v>
      </c>
      <c r="BM127" s="6" t="s">
        <v>138</v>
      </c>
    </row>
    <row r="128" spans="2:51" s="6" customFormat="1" ht="18.75" customHeight="1">
      <c r="B128" s="117"/>
      <c r="E128" s="118"/>
      <c r="F128" s="219" t="s">
        <v>139</v>
      </c>
      <c r="G128" s="220"/>
      <c r="H128" s="220"/>
      <c r="I128" s="220"/>
      <c r="K128" s="119">
        <v>22.2</v>
      </c>
      <c r="R128" s="120"/>
      <c r="T128" s="121"/>
      <c r="AA128" s="122"/>
      <c r="AT128" s="118" t="s">
        <v>125</v>
      </c>
      <c r="AU128" s="118" t="s">
        <v>79</v>
      </c>
      <c r="AV128" s="118" t="s">
        <v>79</v>
      </c>
      <c r="AW128" s="118" t="s">
        <v>93</v>
      </c>
      <c r="AX128" s="118" t="s">
        <v>72</v>
      </c>
      <c r="AY128" s="118" t="s">
        <v>117</v>
      </c>
    </row>
    <row r="129" spans="2:65" s="6" customFormat="1" ht="63" customHeight="1">
      <c r="B129" s="19"/>
      <c r="C129" s="109" t="s">
        <v>122</v>
      </c>
      <c r="D129" s="109" t="s">
        <v>118</v>
      </c>
      <c r="E129" s="110" t="s">
        <v>140</v>
      </c>
      <c r="F129" s="216" t="s">
        <v>141</v>
      </c>
      <c r="G129" s="217"/>
      <c r="H129" s="217"/>
      <c r="I129" s="217"/>
      <c r="J129" s="111" t="s">
        <v>130</v>
      </c>
      <c r="K129" s="112">
        <v>89.832</v>
      </c>
      <c r="L129" s="218"/>
      <c r="M129" s="217"/>
      <c r="N129" s="218">
        <f>ROUND($L$129*$K$129,2)</f>
        <v>0</v>
      </c>
      <c r="O129" s="217"/>
      <c r="P129" s="217"/>
      <c r="Q129" s="217"/>
      <c r="R129" s="20"/>
      <c r="T129" s="113"/>
      <c r="U129" s="26" t="s">
        <v>37</v>
      </c>
      <c r="V129" s="114">
        <v>0</v>
      </c>
      <c r="W129" s="114">
        <f>$V$129*$K$129</f>
        <v>0</v>
      </c>
      <c r="X129" s="114">
        <v>0</v>
      </c>
      <c r="Y129" s="114">
        <f>$X$129*$K$129</f>
        <v>0</v>
      </c>
      <c r="Z129" s="114">
        <v>0</v>
      </c>
      <c r="AA129" s="115">
        <f>$Z$129*$K$129</f>
        <v>0</v>
      </c>
      <c r="AR129" s="6" t="s">
        <v>122</v>
      </c>
      <c r="AT129" s="6" t="s">
        <v>118</v>
      </c>
      <c r="AU129" s="6" t="s">
        <v>79</v>
      </c>
      <c r="AY129" s="6" t="s">
        <v>117</v>
      </c>
      <c r="BE129" s="116">
        <f>IF($U$129="základní",$N$129,0)</f>
        <v>0</v>
      </c>
      <c r="BF129" s="116">
        <f>IF($U$129="snížená",$N$129,0)</f>
        <v>0</v>
      </c>
      <c r="BG129" s="116">
        <f>IF($U$129="zákl. přenesená",$N$129,0)</f>
        <v>0</v>
      </c>
      <c r="BH129" s="116">
        <f>IF($U$129="sníž. přenesená",$N$129,0)</f>
        <v>0</v>
      </c>
      <c r="BI129" s="116">
        <f>IF($U$129="nulová",$N$129,0)</f>
        <v>0</v>
      </c>
      <c r="BJ129" s="6" t="s">
        <v>18</v>
      </c>
      <c r="BK129" s="116">
        <f>ROUND($L$129*$K$129,2)</f>
        <v>0</v>
      </c>
      <c r="BL129" s="6" t="s">
        <v>122</v>
      </c>
      <c r="BM129" s="6" t="s">
        <v>142</v>
      </c>
    </row>
    <row r="130" spans="2:51" s="6" customFormat="1" ht="18.75" customHeight="1">
      <c r="B130" s="117"/>
      <c r="E130" s="118"/>
      <c r="F130" s="219" t="s">
        <v>132</v>
      </c>
      <c r="G130" s="220"/>
      <c r="H130" s="220"/>
      <c r="I130" s="220"/>
      <c r="K130" s="119">
        <v>56.4</v>
      </c>
      <c r="R130" s="120"/>
      <c r="T130" s="121"/>
      <c r="AA130" s="122"/>
      <c r="AT130" s="118" t="s">
        <v>125</v>
      </c>
      <c r="AU130" s="118" t="s">
        <v>79</v>
      </c>
      <c r="AV130" s="118" t="s">
        <v>79</v>
      </c>
      <c r="AW130" s="118" t="s">
        <v>93</v>
      </c>
      <c r="AX130" s="118" t="s">
        <v>72</v>
      </c>
      <c r="AY130" s="118" t="s">
        <v>117</v>
      </c>
    </row>
    <row r="131" spans="2:51" s="6" customFormat="1" ht="18.75" customHeight="1">
      <c r="B131" s="117"/>
      <c r="E131" s="118"/>
      <c r="F131" s="219" t="s">
        <v>139</v>
      </c>
      <c r="G131" s="220"/>
      <c r="H131" s="220"/>
      <c r="I131" s="220"/>
      <c r="K131" s="119">
        <v>22.2</v>
      </c>
      <c r="R131" s="120"/>
      <c r="T131" s="121"/>
      <c r="AA131" s="122"/>
      <c r="AT131" s="118" t="s">
        <v>125</v>
      </c>
      <c r="AU131" s="118" t="s">
        <v>79</v>
      </c>
      <c r="AV131" s="118" t="s">
        <v>79</v>
      </c>
      <c r="AW131" s="118" t="s">
        <v>93</v>
      </c>
      <c r="AX131" s="118" t="s">
        <v>72</v>
      </c>
      <c r="AY131" s="118" t="s">
        <v>117</v>
      </c>
    </row>
    <row r="132" spans="2:51" s="6" customFormat="1" ht="18.75" customHeight="1">
      <c r="B132" s="117"/>
      <c r="E132" s="118"/>
      <c r="F132" s="219" t="s">
        <v>134</v>
      </c>
      <c r="G132" s="220"/>
      <c r="H132" s="220"/>
      <c r="I132" s="220"/>
      <c r="K132" s="119">
        <v>11.232</v>
      </c>
      <c r="R132" s="120"/>
      <c r="T132" s="121"/>
      <c r="AA132" s="122"/>
      <c r="AT132" s="118" t="s">
        <v>125</v>
      </c>
      <c r="AU132" s="118" t="s">
        <v>79</v>
      </c>
      <c r="AV132" s="118" t="s">
        <v>79</v>
      </c>
      <c r="AW132" s="118" t="s">
        <v>93</v>
      </c>
      <c r="AX132" s="118" t="s">
        <v>72</v>
      </c>
      <c r="AY132" s="118" t="s">
        <v>117</v>
      </c>
    </row>
    <row r="133" spans="2:65" s="6" customFormat="1" ht="15.75" customHeight="1">
      <c r="B133" s="19"/>
      <c r="C133" s="109" t="s">
        <v>143</v>
      </c>
      <c r="D133" s="109" t="s">
        <v>118</v>
      </c>
      <c r="E133" s="110" t="s">
        <v>144</v>
      </c>
      <c r="F133" s="216" t="s">
        <v>145</v>
      </c>
      <c r="G133" s="217"/>
      <c r="H133" s="217"/>
      <c r="I133" s="217"/>
      <c r="J133" s="111" t="s">
        <v>130</v>
      </c>
      <c r="K133" s="112">
        <v>89.832</v>
      </c>
      <c r="L133" s="218"/>
      <c r="M133" s="217"/>
      <c r="N133" s="218">
        <f>ROUND($L$133*$K$133,2)</f>
        <v>0</v>
      </c>
      <c r="O133" s="217"/>
      <c r="P133" s="217"/>
      <c r="Q133" s="217"/>
      <c r="R133" s="20"/>
      <c r="T133" s="113"/>
      <c r="U133" s="26" t="s">
        <v>37</v>
      </c>
      <c r="V133" s="114">
        <v>0</v>
      </c>
      <c r="W133" s="114">
        <f>$V$133*$K$133</f>
        <v>0</v>
      </c>
      <c r="X133" s="114">
        <v>0</v>
      </c>
      <c r="Y133" s="114">
        <f>$X$133*$K$133</f>
        <v>0</v>
      </c>
      <c r="Z133" s="114">
        <v>0</v>
      </c>
      <c r="AA133" s="115">
        <f>$Z$133*$K$133</f>
        <v>0</v>
      </c>
      <c r="AR133" s="6" t="s">
        <v>122</v>
      </c>
      <c r="AT133" s="6" t="s">
        <v>118</v>
      </c>
      <c r="AU133" s="6" t="s">
        <v>79</v>
      </c>
      <c r="AY133" s="6" t="s">
        <v>117</v>
      </c>
      <c r="BE133" s="116">
        <f>IF($U$133="základní",$N$133,0)</f>
        <v>0</v>
      </c>
      <c r="BF133" s="116">
        <f>IF($U$133="snížená",$N$133,0)</f>
        <v>0</v>
      </c>
      <c r="BG133" s="116">
        <f>IF($U$133="zákl. přenesená",$N$133,0)</f>
        <v>0</v>
      </c>
      <c r="BH133" s="116">
        <f>IF($U$133="sníž. přenesená",$N$133,0)</f>
        <v>0</v>
      </c>
      <c r="BI133" s="116">
        <f>IF($U$133="nulová",$N$133,0)</f>
        <v>0</v>
      </c>
      <c r="BJ133" s="6" t="s">
        <v>18</v>
      </c>
      <c r="BK133" s="116">
        <f>ROUND($L$133*$K$133,2)</f>
        <v>0</v>
      </c>
      <c r="BL133" s="6" t="s">
        <v>122</v>
      </c>
      <c r="BM133" s="6" t="s">
        <v>146</v>
      </c>
    </row>
    <row r="134" spans="2:65" s="6" customFormat="1" ht="15.75" customHeight="1">
      <c r="B134" s="19"/>
      <c r="C134" s="109" t="s">
        <v>147</v>
      </c>
      <c r="D134" s="109" t="s">
        <v>118</v>
      </c>
      <c r="E134" s="110" t="s">
        <v>148</v>
      </c>
      <c r="F134" s="216" t="s">
        <v>149</v>
      </c>
      <c r="G134" s="217"/>
      <c r="H134" s="217"/>
      <c r="I134" s="217"/>
      <c r="J134" s="111" t="s">
        <v>121</v>
      </c>
      <c r="K134" s="112">
        <v>734.92</v>
      </c>
      <c r="L134" s="218"/>
      <c r="M134" s="217"/>
      <c r="N134" s="218">
        <f>ROUND($L$134*$K$134,2)</f>
        <v>0</v>
      </c>
      <c r="O134" s="217"/>
      <c r="P134" s="217"/>
      <c r="Q134" s="217"/>
      <c r="R134" s="20"/>
      <c r="T134" s="113"/>
      <c r="U134" s="26" t="s">
        <v>37</v>
      </c>
      <c r="V134" s="114">
        <v>0.035</v>
      </c>
      <c r="W134" s="114">
        <f>$V$134*$K$134</f>
        <v>25.7222</v>
      </c>
      <c r="X134" s="114">
        <v>0</v>
      </c>
      <c r="Y134" s="114">
        <f>$X$134*$K$134</f>
        <v>0</v>
      </c>
      <c r="Z134" s="114">
        <v>0</v>
      </c>
      <c r="AA134" s="115">
        <f>$Z$134*$K$134</f>
        <v>0</v>
      </c>
      <c r="AR134" s="6" t="s">
        <v>122</v>
      </c>
      <c r="AT134" s="6" t="s">
        <v>118</v>
      </c>
      <c r="AU134" s="6" t="s">
        <v>79</v>
      </c>
      <c r="AY134" s="6" t="s">
        <v>117</v>
      </c>
      <c r="BE134" s="116">
        <f>IF($U$134="základní",$N$134,0)</f>
        <v>0</v>
      </c>
      <c r="BF134" s="116">
        <f>IF($U$134="snížená",$N$134,0)</f>
        <v>0</v>
      </c>
      <c r="BG134" s="116">
        <f>IF($U$134="zákl. přenesená",$N$134,0)</f>
        <v>0</v>
      </c>
      <c r="BH134" s="116">
        <f>IF($U$134="sníž. přenesená",$N$134,0)</f>
        <v>0</v>
      </c>
      <c r="BI134" s="116">
        <f>IF($U$134="nulová",$N$134,0)</f>
        <v>0</v>
      </c>
      <c r="BJ134" s="6" t="s">
        <v>18</v>
      </c>
      <c r="BK134" s="116">
        <f>ROUND($L$134*$K$134,2)</f>
        <v>0</v>
      </c>
      <c r="BL134" s="6" t="s">
        <v>122</v>
      </c>
      <c r="BM134" s="6" t="s">
        <v>150</v>
      </c>
    </row>
    <row r="135" spans="2:51" s="6" customFormat="1" ht="18.75" customHeight="1">
      <c r="B135" s="117"/>
      <c r="E135" s="118"/>
      <c r="F135" s="219" t="s">
        <v>124</v>
      </c>
      <c r="G135" s="220"/>
      <c r="H135" s="220"/>
      <c r="I135" s="220"/>
      <c r="K135" s="119">
        <v>564</v>
      </c>
      <c r="R135" s="120"/>
      <c r="T135" s="121"/>
      <c r="AA135" s="122"/>
      <c r="AT135" s="118" t="s">
        <v>125</v>
      </c>
      <c r="AU135" s="118" t="s">
        <v>79</v>
      </c>
      <c r="AV135" s="118" t="s">
        <v>79</v>
      </c>
      <c r="AW135" s="118" t="s">
        <v>93</v>
      </c>
      <c r="AX135" s="118" t="s">
        <v>72</v>
      </c>
      <c r="AY135" s="118" t="s">
        <v>117</v>
      </c>
    </row>
    <row r="136" spans="2:51" s="6" customFormat="1" ht="46.5" customHeight="1">
      <c r="B136" s="117"/>
      <c r="E136" s="118"/>
      <c r="F136" s="219" t="s">
        <v>126</v>
      </c>
      <c r="G136" s="220"/>
      <c r="H136" s="220"/>
      <c r="I136" s="220"/>
      <c r="K136" s="119">
        <v>58.6</v>
      </c>
      <c r="R136" s="120"/>
      <c r="T136" s="121"/>
      <c r="AA136" s="122"/>
      <c r="AT136" s="118" t="s">
        <v>125</v>
      </c>
      <c r="AU136" s="118" t="s">
        <v>79</v>
      </c>
      <c r="AV136" s="118" t="s">
        <v>79</v>
      </c>
      <c r="AW136" s="118" t="s">
        <v>93</v>
      </c>
      <c r="AX136" s="118" t="s">
        <v>72</v>
      </c>
      <c r="AY136" s="118" t="s">
        <v>117</v>
      </c>
    </row>
    <row r="137" spans="2:51" s="6" customFormat="1" ht="18.75" customHeight="1">
      <c r="B137" s="117"/>
      <c r="E137" s="118"/>
      <c r="F137" s="219" t="s">
        <v>127</v>
      </c>
      <c r="G137" s="220"/>
      <c r="H137" s="220"/>
      <c r="I137" s="220"/>
      <c r="K137" s="119">
        <v>112.32</v>
      </c>
      <c r="R137" s="120"/>
      <c r="T137" s="121"/>
      <c r="AA137" s="122"/>
      <c r="AT137" s="118" t="s">
        <v>125</v>
      </c>
      <c r="AU137" s="118" t="s">
        <v>79</v>
      </c>
      <c r="AV137" s="118" t="s">
        <v>79</v>
      </c>
      <c r="AW137" s="118" t="s">
        <v>93</v>
      </c>
      <c r="AX137" s="118" t="s">
        <v>72</v>
      </c>
      <c r="AY137" s="118" t="s">
        <v>117</v>
      </c>
    </row>
    <row r="138" spans="2:63" s="99" customFormat="1" ht="30.75" customHeight="1">
      <c r="B138" s="100"/>
      <c r="D138" s="108" t="s">
        <v>96</v>
      </c>
      <c r="E138" s="108"/>
      <c r="F138" s="108"/>
      <c r="G138" s="108"/>
      <c r="H138" s="108"/>
      <c r="I138" s="108"/>
      <c r="J138" s="108"/>
      <c r="K138" s="108"/>
      <c r="L138" s="108"/>
      <c r="M138" s="108"/>
      <c r="N138" s="225">
        <f>$BK$138</f>
        <v>0</v>
      </c>
      <c r="O138" s="226"/>
      <c r="P138" s="226"/>
      <c r="Q138" s="226"/>
      <c r="R138" s="103"/>
      <c r="T138" s="104"/>
      <c r="W138" s="105">
        <f>$W$139</f>
        <v>0</v>
      </c>
      <c r="Y138" s="105">
        <f>$Y$139</f>
        <v>0</v>
      </c>
      <c r="AA138" s="106">
        <f>$AA$139</f>
        <v>0</v>
      </c>
      <c r="AR138" s="102" t="s">
        <v>18</v>
      </c>
      <c r="AT138" s="102" t="s">
        <v>71</v>
      </c>
      <c r="AU138" s="102" t="s">
        <v>18</v>
      </c>
      <c r="AY138" s="102" t="s">
        <v>117</v>
      </c>
      <c r="BK138" s="107">
        <f>$BK$139</f>
        <v>0</v>
      </c>
    </row>
    <row r="139" spans="2:65" s="6" customFormat="1" ht="27" customHeight="1">
      <c r="B139" s="19"/>
      <c r="C139" s="109" t="s">
        <v>151</v>
      </c>
      <c r="D139" s="109" t="s">
        <v>118</v>
      </c>
      <c r="E139" s="110" t="s">
        <v>152</v>
      </c>
      <c r="F139" s="216" t="s">
        <v>153</v>
      </c>
      <c r="G139" s="217"/>
      <c r="H139" s="217"/>
      <c r="I139" s="217"/>
      <c r="J139" s="111" t="s">
        <v>154</v>
      </c>
      <c r="K139" s="112">
        <v>185</v>
      </c>
      <c r="L139" s="218"/>
      <c r="M139" s="217"/>
      <c r="N139" s="218">
        <f>ROUND($L$139*$K$139,2)</f>
        <v>0</v>
      </c>
      <c r="O139" s="217"/>
      <c r="P139" s="217"/>
      <c r="Q139" s="217"/>
      <c r="R139" s="20"/>
      <c r="T139" s="113"/>
      <c r="U139" s="26" t="s">
        <v>37</v>
      </c>
      <c r="V139" s="114">
        <v>0</v>
      </c>
      <c r="W139" s="114">
        <f>$V$139*$K$139</f>
        <v>0</v>
      </c>
      <c r="X139" s="114">
        <v>0</v>
      </c>
      <c r="Y139" s="114">
        <f>$X$139*$K$139</f>
        <v>0</v>
      </c>
      <c r="Z139" s="114">
        <v>0</v>
      </c>
      <c r="AA139" s="115">
        <f>$Z$139*$K$139</f>
        <v>0</v>
      </c>
      <c r="AR139" s="6" t="s">
        <v>122</v>
      </c>
      <c r="AT139" s="6" t="s">
        <v>118</v>
      </c>
      <c r="AU139" s="6" t="s">
        <v>79</v>
      </c>
      <c r="AY139" s="6" t="s">
        <v>117</v>
      </c>
      <c r="BE139" s="116">
        <f>IF($U$139="základní",$N$139,0)</f>
        <v>0</v>
      </c>
      <c r="BF139" s="116">
        <f>IF($U$139="snížená",$N$139,0)</f>
        <v>0</v>
      </c>
      <c r="BG139" s="116">
        <f>IF($U$139="zákl. přenesená",$N$139,0)</f>
        <v>0</v>
      </c>
      <c r="BH139" s="116">
        <f>IF($U$139="sníž. přenesená",$N$139,0)</f>
        <v>0</v>
      </c>
      <c r="BI139" s="116">
        <f>IF($U$139="nulová",$N$139,0)</f>
        <v>0</v>
      </c>
      <c r="BJ139" s="6" t="s">
        <v>18</v>
      </c>
      <c r="BK139" s="116">
        <f>ROUND($L$139*$K$139,2)</f>
        <v>0</v>
      </c>
      <c r="BL139" s="6" t="s">
        <v>122</v>
      </c>
      <c r="BM139" s="6" t="s">
        <v>155</v>
      </c>
    </row>
    <row r="140" spans="2:63" s="99" customFormat="1" ht="30.75" customHeight="1">
      <c r="B140" s="100"/>
      <c r="D140" s="108" t="s">
        <v>97</v>
      </c>
      <c r="E140" s="108"/>
      <c r="F140" s="108"/>
      <c r="G140" s="108"/>
      <c r="H140" s="108"/>
      <c r="I140" s="108"/>
      <c r="J140" s="108"/>
      <c r="K140" s="108"/>
      <c r="L140" s="108"/>
      <c r="M140" s="108"/>
      <c r="N140" s="225">
        <f>$BK$140</f>
        <v>0</v>
      </c>
      <c r="O140" s="226"/>
      <c r="P140" s="226"/>
      <c r="Q140" s="226"/>
      <c r="R140" s="103"/>
      <c r="T140" s="104"/>
      <c r="W140" s="105">
        <f>SUM($W$141:$W$163)</f>
        <v>66.09572</v>
      </c>
      <c r="Y140" s="105">
        <f>SUM($Y$141:$Y$163)</f>
        <v>352.249752</v>
      </c>
      <c r="AA140" s="106">
        <f>SUM($AA$141:$AA$163)</f>
        <v>0</v>
      </c>
      <c r="AR140" s="102" t="s">
        <v>18</v>
      </c>
      <c r="AT140" s="102" t="s">
        <v>71</v>
      </c>
      <c r="AU140" s="102" t="s">
        <v>18</v>
      </c>
      <c r="AY140" s="102" t="s">
        <v>117</v>
      </c>
      <c r="BK140" s="107">
        <f>SUM($BK$141:$BK$163)</f>
        <v>0</v>
      </c>
    </row>
    <row r="141" spans="2:65" s="6" customFormat="1" ht="27" customHeight="1">
      <c r="B141" s="19"/>
      <c r="C141" s="109" t="s">
        <v>156</v>
      </c>
      <c r="D141" s="109" t="s">
        <v>118</v>
      </c>
      <c r="E141" s="110" t="s">
        <v>157</v>
      </c>
      <c r="F141" s="216" t="s">
        <v>158</v>
      </c>
      <c r="G141" s="217"/>
      <c r="H141" s="217"/>
      <c r="I141" s="217"/>
      <c r="J141" s="111" t="s">
        <v>121</v>
      </c>
      <c r="K141" s="112">
        <v>676.32</v>
      </c>
      <c r="L141" s="218"/>
      <c r="M141" s="217"/>
      <c r="N141" s="218">
        <f>ROUND($L$141*$K$141,2)</f>
        <v>0</v>
      </c>
      <c r="O141" s="217"/>
      <c r="P141" s="217"/>
      <c r="Q141" s="217"/>
      <c r="R141" s="20"/>
      <c r="T141" s="113"/>
      <c r="U141" s="26" t="s">
        <v>37</v>
      </c>
      <c r="V141" s="114">
        <v>0.026</v>
      </c>
      <c r="W141" s="114">
        <f>$V$141*$K$141</f>
        <v>17.58432</v>
      </c>
      <c r="X141" s="114">
        <v>0.2916</v>
      </c>
      <c r="Y141" s="114">
        <f>$X$141*$K$141</f>
        <v>197.21491200000003</v>
      </c>
      <c r="Z141" s="114">
        <v>0</v>
      </c>
      <c r="AA141" s="115">
        <f>$Z$141*$K$141</f>
        <v>0</v>
      </c>
      <c r="AR141" s="6" t="s">
        <v>122</v>
      </c>
      <c r="AT141" s="6" t="s">
        <v>118</v>
      </c>
      <c r="AU141" s="6" t="s">
        <v>79</v>
      </c>
      <c r="AY141" s="6" t="s">
        <v>117</v>
      </c>
      <c r="BE141" s="116">
        <f>IF($U$141="základní",$N$141,0)</f>
        <v>0</v>
      </c>
      <c r="BF141" s="116">
        <f>IF($U$141="snížená",$N$141,0)</f>
        <v>0</v>
      </c>
      <c r="BG141" s="116">
        <f>IF($U$141="zákl. přenesená",$N$141,0)</f>
        <v>0</v>
      </c>
      <c r="BH141" s="116">
        <f>IF($U$141="sníž. přenesená",$N$141,0)</f>
        <v>0</v>
      </c>
      <c r="BI141" s="116">
        <f>IF($U$141="nulová",$N$141,0)</f>
        <v>0</v>
      </c>
      <c r="BJ141" s="6" t="s">
        <v>18</v>
      </c>
      <c r="BK141" s="116">
        <f>ROUND($L$141*$K$141,2)</f>
        <v>0</v>
      </c>
      <c r="BL141" s="6" t="s">
        <v>122</v>
      </c>
      <c r="BM141" s="6" t="s">
        <v>159</v>
      </c>
    </row>
    <row r="142" spans="2:51" s="6" customFormat="1" ht="18.75" customHeight="1">
      <c r="B142" s="117"/>
      <c r="E142" s="118"/>
      <c r="F142" s="219" t="s">
        <v>124</v>
      </c>
      <c r="G142" s="220"/>
      <c r="H142" s="220"/>
      <c r="I142" s="220"/>
      <c r="K142" s="119">
        <v>564</v>
      </c>
      <c r="R142" s="120"/>
      <c r="T142" s="121"/>
      <c r="AA142" s="122"/>
      <c r="AT142" s="118" t="s">
        <v>125</v>
      </c>
      <c r="AU142" s="118" t="s">
        <v>79</v>
      </c>
      <c r="AV142" s="118" t="s">
        <v>79</v>
      </c>
      <c r="AW142" s="118" t="s">
        <v>93</v>
      </c>
      <c r="AX142" s="118" t="s">
        <v>72</v>
      </c>
      <c r="AY142" s="118" t="s">
        <v>117</v>
      </c>
    </row>
    <row r="143" spans="2:51" s="6" customFormat="1" ht="18.75" customHeight="1">
      <c r="B143" s="117"/>
      <c r="E143" s="118"/>
      <c r="F143" s="219" t="s">
        <v>127</v>
      </c>
      <c r="G143" s="220"/>
      <c r="H143" s="220"/>
      <c r="I143" s="220"/>
      <c r="K143" s="119">
        <v>112.32</v>
      </c>
      <c r="R143" s="120"/>
      <c r="T143" s="121"/>
      <c r="AA143" s="122"/>
      <c r="AT143" s="118" t="s">
        <v>125</v>
      </c>
      <c r="AU143" s="118" t="s">
        <v>79</v>
      </c>
      <c r="AV143" s="118" t="s">
        <v>79</v>
      </c>
      <c r="AW143" s="118" t="s">
        <v>93</v>
      </c>
      <c r="AX143" s="118" t="s">
        <v>72</v>
      </c>
      <c r="AY143" s="118" t="s">
        <v>117</v>
      </c>
    </row>
    <row r="144" spans="2:65" s="6" customFormat="1" ht="27" customHeight="1">
      <c r="B144" s="19"/>
      <c r="C144" s="109" t="s">
        <v>160</v>
      </c>
      <c r="D144" s="109" t="s">
        <v>118</v>
      </c>
      <c r="E144" s="110" t="s">
        <v>161</v>
      </c>
      <c r="F144" s="216" t="s">
        <v>162</v>
      </c>
      <c r="G144" s="217"/>
      <c r="H144" s="217"/>
      <c r="I144" s="217"/>
      <c r="J144" s="111" t="s">
        <v>121</v>
      </c>
      <c r="K144" s="112">
        <v>564</v>
      </c>
      <c r="L144" s="218"/>
      <c r="M144" s="217"/>
      <c r="N144" s="218">
        <f>ROUND($L$144*$K$144,2)</f>
        <v>0</v>
      </c>
      <c r="O144" s="217"/>
      <c r="P144" s="217"/>
      <c r="Q144" s="217"/>
      <c r="R144" s="20"/>
      <c r="T144" s="113"/>
      <c r="U144" s="26" t="s">
        <v>37</v>
      </c>
      <c r="V144" s="114">
        <v>0</v>
      </c>
      <c r="W144" s="114">
        <f>$V$144*$K$144</f>
        <v>0</v>
      </c>
      <c r="X144" s="114">
        <v>0</v>
      </c>
      <c r="Y144" s="114">
        <f>$X$144*$K$144</f>
        <v>0</v>
      </c>
      <c r="Z144" s="114">
        <v>0</v>
      </c>
      <c r="AA144" s="115">
        <f>$Z$144*$K$144</f>
        <v>0</v>
      </c>
      <c r="AR144" s="6" t="s">
        <v>122</v>
      </c>
      <c r="AT144" s="6" t="s">
        <v>118</v>
      </c>
      <c r="AU144" s="6" t="s">
        <v>79</v>
      </c>
      <c r="AY144" s="6" t="s">
        <v>117</v>
      </c>
      <c r="BE144" s="116">
        <f>IF($U$144="základní",$N$144,0)</f>
        <v>0</v>
      </c>
      <c r="BF144" s="116">
        <f>IF($U$144="snížená",$N$144,0)</f>
        <v>0</v>
      </c>
      <c r="BG144" s="116">
        <f>IF($U$144="zákl. přenesená",$N$144,0)</f>
        <v>0</v>
      </c>
      <c r="BH144" s="116">
        <f>IF($U$144="sníž. přenesená",$N$144,0)</f>
        <v>0</v>
      </c>
      <c r="BI144" s="116">
        <f>IF($U$144="nulová",$N$144,0)</f>
        <v>0</v>
      </c>
      <c r="BJ144" s="6" t="s">
        <v>18</v>
      </c>
      <c r="BK144" s="116">
        <f>ROUND($L$144*$K$144,2)</f>
        <v>0</v>
      </c>
      <c r="BL144" s="6" t="s">
        <v>122</v>
      </c>
      <c r="BM144" s="6" t="s">
        <v>163</v>
      </c>
    </row>
    <row r="145" spans="2:51" s="6" customFormat="1" ht="18.75" customHeight="1">
      <c r="B145" s="117"/>
      <c r="E145" s="118"/>
      <c r="F145" s="219" t="s">
        <v>124</v>
      </c>
      <c r="G145" s="220"/>
      <c r="H145" s="220"/>
      <c r="I145" s="220"/>
      <c r="K145" s="119">
        <v>564</v>
      </c>
      <c r="R145" s="120"/>
      <c r="T145" s="121"/>
      <c r="AA145" s="122"/>
      <c r="AT145" s="118" t="s">
        <v>125</v>
      </c>
      <c r="AU145" s="118" t="s">
        <v>79</v>
      </c>
      <c r="AV145" s="118" t="s">
        <v>79</v>
      </c>
      <c r="AW145" s="118" t="s">
        <v>93</v>
      </c>
      <c r="AX145" s="118" t="s">
        <v>72</v>
      </c>
      <c r="AY145" s="118" t="s">
        <v>117</v>
      </c>
    </row>
    <row r="146" spans="2:65" s="6" customFormat="1" ht="15.75" customHeight="1">
      <c r="B146" s="19"/>
      <c r="C146" s="109" t="s">
        <v>23</v>
      </c>
      <c r="D146" s="109" t="s">
        <v>118</v>
      </c>
      <c r="E146" s="110" t="s">
        <v>164</v>
      </c>
      <c r="F146" s="216" t="s">
        <v>165</v>
      </c>
      <c r="G146" s="217"/>
      <c r="H146" s="217"/>
      <c r="I146" s="217"/>
      <c r="J146" s="111" t="s">
        <v>121</v>
      </c>
      <c r="K146" s="112">
        <v>58.6</v>
      </c>
      <c r="L146" s="218"/>
      <c r="M146" s="217"/>
      <c r="N146" s="218">
        <f>ROUND($L$146*$K$146,2)</f>
        <v>0</v>
      </c>
      <c r="O146" s="217"/>
      <c r="P146" s="217"/>
      <c r="Q146" s="217"/>
      <c r="R146" s="20"/>
      <c r="T146" s="113"/>
      <c r="U146" s="26" t="s">
        <v>37</v>
      </c>
      <c r="V146" s="114">
        <v>0.029</v>
      </c>
      <c r="W146" s="114">
        <f>$V$146*$K$146</f>
        <v>1.6994</v>
      </c>
      <c r="X146" s="114">
        <v>0.378</v>
      </c>
      <c r="Y146" s="114">
        <f>$X$146*$K$146</f>
        <v>22.1508</v>
      </c>
      <c r="Z146" s="114">
        <v>0</v>
      </c>
      <c r="AA146" s="115">
        <f>$Z$146*$K$146</f>
        <v>0</v>
      </c>
      <c r="AR146" s="6" t="s">
        <v>122</v>
      </c>
      <c r="AT146" s="6" t="s">
        <v>118</v>
      </c>
      <c r="AU146" s="6" t="s">
        <v>79</v>
      </c>
      <c r="AY146" s="6" t="s">
        <v>117</v>
      </c>
      <c r="BE146" s="116">
        <f>IF($U$146="základní",$N$146,0)</f>
        <v>0</v>
      </c>
      <c r="BF146" s="116">
        <f>IF($U$146="snížená",$N$146,0)</f>
        <v>0</v>
      </c>
      <c r="BG146" s="116">
        <f>IF($U$146="zákl. přenesená",$N$146,0)</f>
        <v>0</v>
      </c>
      <c r="BH146" s="116">
        <f>IF($U$146="sníž. přenesená",$N$146,0)</f>
        <v>0</v>
      </c>
      <c r="BI146" s="116">
        <f>IF($U$146="nulová",$N$146,0)</f>
        <v>0</v>
      </c>
      <c r="BJ146" s="6" t="s">
        <v>18</v>
      </c>
      <c r="BK146" s="116">
        <f>ROUND($L$146*$K$146,2)</f>
        <v>0</v>
      </c>
      <c r="BL146" s="6" t="s">
        <v>122</v>
      </c>
      <c r="BM146" s="6" t="s">
        <v>166</v>
      </c>
    </row>
    <row r="147" spans="2:51" s="6" customFormat="1" ht="46.5" customHeight="1">
      <c r="B147" s="117"/>
      <c r="E147" s="118"/>
      <c r="F147" s="219" t="s">
        <v>126</v>
      </c>
      <c r="G147" s="220"/>
      <c r="H147" s="220"/>
      <c r="I147" s="220"/>
      <c r="K147" s="119">
        <v>58.6</v>
      </c>
      <c r="R147" s="120"/>
      <c r="T147" s="121"/>
      <c r="AA147" s="122"/>
      <c r="AT147" s="118" t="s">
        <v>125</v>
      </c>
      <c r="AU147" s="118" t="s">
        <v>79</v>
      </c>
      <c r="AV147" s="118" t="s">
        <v>79</v>
      </c>
      <c r="AW147" s="118" t="s">
        <v>93</v>
      </c>
      <c r="AX147" s="118" t="s">
        <v>72</v>
      </c>
      <c r="AY147" s="118" t="s">
        <v>117</v>
      </c>
    </row>
    <row r="148" spans="2:65" s="6" customFormat="1" ht="27" customHeight="1">
      <c r="B148" s="19"/>
      <c r="C148" s="109" t="s">
        <v>167</v>
      </c>
      <c r="D148" s="109" t="s">
        <v>118</v>
      </c>
      <c r="E148" s="110" t="s">
        <v>168</v>
      </c>
      <c r="F148" s="216" t="s">
        <v>169</v>
      </c>
      <c r="G148" s="217"/>
      <c r="H148" s="217"/>
      <c r="I148" s="217"/>
      <c r="J148" s="111" t="s">
        <v>121</v>
      </c>
      <c r="K148" s="112">
        <v>564</v>
      </c>
      <c r="L148" s="218"/>
      <c r="M148" s="217"/>
      <c r="N148" s="218">
        <f>ROUND($L$148*$K$148,2)</f>
        <v>0</v>
      </c>
      <c r="O148" s="217"/>
      <c r="P148" s="217"/>
      <c r="Q148" s="217"/>
      <c r="R148" s="20"/>
      <c r="T148" s="113"/>
      <c r="U148" s="26" t="s">
        <v>37</v>
      </c>
      <c r="V148" s="114">
        <v>0.017</v>
      </c>
      <c r="W148" s="114">
        <f>$V$148*$K$148</f>
        <v>9.588000000000001</v>
      </c>
      <c r="X148" s="114">
        <v>0.13188</v>
      </c>
      <c r="Y148" s="114">
        <f>$X$148*$K$148</f>
        <v>74.38032</v>
      </c>
      <c r="Z148" s="114">
        <v>0</v>
      </c>
      <c r="AA148" s="115">
        <f>$Z$148*$K$148</f>
        <v>0</v>
      </c>
      <c r="AR148" s="6" t="s">
        <v>122</v>
      </c>
      <c r="AT148" s="6" t="s">
        <v>118</v>
      </c>
      <c r="AU148" s="6" t="s">
        <v>79</v>
      </c>
      <c r="AY148" s="6" t="s">
        <v>117</v>
      </c>
      <c r="BE148" s="116">
        <f>IF($U$148="základní",$N$148,0)</f>
        <v>0</v>
      </c>
      <c r="BF148" s="116">
        <f>IF($U$148="snížená",$N$148,0)</f>
        <v>0</v>
      </c>
      <c r="BG148" s="116">
        <f>IF($U$148="zákl. přenesená",$N$148,0)</f>
        <v>0</v>
      </c>
      <c r="BH148" s="116">
        <f>IF($U$148="sníž. přenesená",$N$148,0)</f>
        <v>0</v>
      </c>
      <c r="BI148" s="116">
        <f>IF($U$148="nulová",$N$148,0)</f>
        <v>0</v>
      </c>
      <c r="BJ148" s="6" t="s">
        <v>18</v>
      </c>
      <c r="BK148" s="116">
        <f>ROUND($L$148*$K$148,2)</f>
        <v>0</v>
      </c>
      <c r="BL148" s="6" t="s">
        <v>122</v>
      </c>
      <c r="BM148" s="6" t="s">
        <v>170</v>
      </c>
    </row>
    <row r="149" spans="2:51" s="6" customFormat="1" ht="18.75" customHeight="1">
      <c r="B149" s="117"/>
      <c r="E149" s="118"/>
      <c r="F149" s="219" t="s">
        <v>124</v>
      </c>
      <c r="G149" s="220"/>
      <c r="H149" s="220"/>
      <c r="I149" s="220"/>
      <c r="K149" s="119">
        <v>564</v>
      </c>
      <c r="R149" s="120"/>
      <c r="T149" s="121"/>
      <c r="AA149" s="122"/>
      <c r="AT149" s="118" t="s">
        <v>125</v>
      </c>
      <c r="AU149" s="118" t="s">
        <v>79</v>
      </c>
      <c r="AV149" s="118" t="s">
        <v>79</v>
      </c>
      <c r="AW149" s="118" t="s">
        <v>93</v>
      </c>
      <c r="AX149" s="118" t="s">
        <v>72</v>
      </c>
      <c r="AY149" s="118" t="s">
        <v>117</v>
      </c>
    </row>
    <row r="150" spans="2:65" s="6" customFormat="1" ht="27" customHeight="1">
      <c r="B150" s="19"/>
      <c r="C150" s="109" t="s">
        <v>171</v>
      </c>
      <c r="D150" s="109" t="s">
        <v>118</v>
      </c>
      <c r="E150" s="110" t="s">
        <v>172</v>
      </c>
      <c r="F150" s="216" t="s">
        <v>173</v>
      </c>
      <c r="G150" s="217"/>
      <c r="H150" s="217"/>
      <c r="I150" s="217"/>
      <c r="J150" s="111" t="s">
        <v>130</v>
      </c>
      <c r="K150" s="112">
        <v>158.6</v>
      </c>
      <c r="L150" s="218"/>
      <c r="M150" s="217"/>
      <c r="N150" s="218">
        <f>ROUND($L$150*$K$150,2)</f>
        <v>0</v>
      </c>
      <c r="O150" s="217"/>
      <c r="P150" s="217"/>
      <c r="Q150" s="217"/>
      <c r="R150" s="20"/>
      <c r="T150" s="113"/>
      <c r="U150" s="26" t="s">
        <v>37</v>
      </c>
      <c r="V150" s="114">
        <v>0</v>
      </c>
      <c r="W150" s="114">
        <f>$V$150*$K$150</f>
        <v>0</v>
      </c>
      <c r="X150" s="114">
        <v>0</v>
      </c>
      <c r="Y150" s="114">
        <f>$X$150*$K$150</f>
        <v>0</v>
      </c>
      <c r="Z150" s="114">
        <v>0</v>
      </c>
      <c r="AA150" s="115">
        <f>$Z$150*$K$150</f>
        <v>0</v>
      </c>
      <c r="AR150" s="6" t="s">
        <v>122</v>
      </c>
      <c r="AT150" s="6" t="s">
        <v>118</v>
      </c>
      <c r="AU150" s="6" t="s">
        <v>79</v>
      </c>
      <c r="AY150" s="6" t="s">
        <v>117</v>
      </c>
      <c r="BE150" s="116">
        <f>IF($U$150="základní",$N$150,0)</f>
        <v>0</v>
      </c>
      <c r="BF150" s="116">
        <f>IF($U$150="snížená",$N$150,0)</f>
        <v>0</v>
      </c>
      <c r="BG150" s="116">
        <f>IF($U$150="zákl. přenesená",$N$150,0)</f>
        <v>0</v>
      </c>
      <c r="BH150" s="116">
        <f>IF($U$150="sníž. přenesená",$N$150,0)</f>
        <v>0</v>
      </c>
      <c r="BI150" s="116">
        <f>IF($U$150="nulová",$N$150,0)</f>
        <v>0</v>
      </c>
      <c r="BJ150" s="6" t="s">
        <v>18</v>
      </c>
      <c r="BK150" s="116">
        <f>ROUND($L$150*$K$150,2)</f>
        <v>0</v>
      </c>
      <c r="BL150" s="6" t="s">
        <v>122</v>
      </c>
      <c r="BM150" s="6" t="s">
        <v>174</v>
      </c>
    </row>
    <row r="151" spans="2:51" s="6" customFormat="1" ht="18.75" customHeight="1">
      <c r="B151" s="117"/>
      <c r="E151" s="118"/>
      <c r="F151" s="219" t="s">
        <v>175</v>
      </c>
      <c r="G151" s="220"/>
      <c r="H151" s="220"/>
      <c r="I151" s="220"/>
      <c r="K151" s="119">
        <v>81.55</v>
      </c>
      <c r="R151" s="120"/>
      <c r="T151" s="121"/>
      <c r="AA151" s="122"/>
      <c r="AT151" s="118" t="s">
        <v>125</v>
      </c>
      <c r="AU151" s="118" t="s">
        <v>79</v>
      </c>
      <c r="AV151" s="118" t="s">
        <v>79</v>
      </c>
      <c r="AW151" s="118" t="s">
        <v>93</v>
      </c>
      <c r="AX151" s="118" t="s">
        <v>72</v>
      </c>
      <c r="AY151" s="118" t="s">
        <v>117</v>
      </c>
    </row>
    <row r="152" spans="2:51" s="6" customFormat="1" ht="32.25" customHeight="1">
      <c r="B152" s="117"/>
      <c r="E152" s="118"/>
      <c r="F152" s="219" t="s">
        <v>176</v>
      </c>
      <c r="G152" s="220"/>
      <c r="H152" s="220"/>
      <c r="I152" s="220"/>
      <c r="K152" s="119">
        <v>77.05</v>
      </c>
      <c r="R152" s="120"/>
      <c r="T152" s="121"/>
      <c r="AA152" s="122"/>
      <c r="AT152" s="118" t="s">
        <v>125</v>
      </c>
      <c r="AU152" s="118" t="s">
        <v>79</v>
      </c>
      <c r="AV152" s="118" t="s">
        <v>79</v>
      </c>
      <c r="AW152" s="118" t="s">
        <v>93</v>
      </c>
      <c r="AX152" s="118" t="s">
        <v>72</v>
      </c>
      <c r="AY152" s="118" t="s">
        <v>117</v>
      </c>
    </row>
    <row r="153" spans="2:65" s="6" customFormat="1" ht="27" customHeight="1">
      <c r="B153" s="19"/>
      <c r="C153" s="109" t="s">
        <v>177</v>
      </c>
      <c r="D153" s="109" t="s">
        <v>118</v>
      </c>
      <c r="E153" s="110" t="s">
        <v>178</v>
      </c>
      <c r="F153" s="216" t="s">
        <v>179</v>
      </c>
      <c r="G153" s="217"/>
      <c r="H153" s="217"/>
      <c r="I153" s="217"/>
      <c r="J153" s="111" t="s">
        <v>121</v>
      </c>
      <c r="K153" s="112">
        <v>564</v>
      </c>
      <c r="L153" s="218"/>
      <c r="M153" s="217"/>
      <c r="N153" s="218">
        <f>ROUND($L$153*$K$153,2)</f>
        <v>0</v>
      </c>
      <c r="O153" s="217"/>
      <c r="P153" s="217"/>
      <c r="Q153" s="217"/>
      <c r="R153" s="20"/>
      <c r="T153" s="113"/>
      <c r="U153" s="26" t="s">
        <v>37</v>
      </c>
      <c r="V153" s="114">
        <v>0</v>
      </c>
      <c r="W153" s="114">
        <f>$V$153*$K$153</f>
        <v>0</v>
      </c>
      <c r="X153" s="114">
        <v>0</v>
      </c>
      <c r="Y153" s="114">
        <f>$X$153*$K$153</f>
        <v>0</v>
      </c>
      <c r="Z153" s="114">
        <v>0</v>
      </c>
      <c r="AA153" s="115">
        <f>$Z$153*$K$153</f>
        <v>0</v>
      </c>
      <c r="AR153" s="6" t="s">
        <v>122</v>
      </c>
      <c r="AT153" s="6" t="s">
        <v>118</v>
      </c>
      <c r="AU153" s="6" t="s">
        <v>79</v>
      </c>
      <c r="AY153" s="6" t="s">
        <v>117</v>
      </c>
      <c r="BE153" s="116">
        <f>IF($U$153="základní",$N$153,0)</f>
        <v>0</v>
      </c>
      <c r="BF153" s="116">
        <f>IF($U$153="snížená",$N$153,0)</f>
        <v>0</v>
      </c>
      <c r="BG153" s="116">
        <f>IF($U$153="zákl. přenesená",$N$153,0)</f>
        <v>0</v>
      </c>
      <c r="BH153" s="116">
        <f>IF($U$153="sníž. přenesená",$N$153,0)</f>
        <v>0</v>
      </c>
      <c r="BI153" s="116">
        <f>IF($U$153="nulová",$N$153,0)</f>
        <v>0</v>
      </c>
      <c r="BJ153" s="6" t="s">
        <v>18</v>
      </c>
      <c r="BK153" s="116">
        <f>ROUND($L$153*$K$153,2)</f>
        <v>0</v>
      </c>
      <c r="BL153" s="6" t="s">
        <v>122</v>
      </c>
      <c r="BM153" s="6" t="s">
        <v>180</v>
      </c>
    </row>
    <row r="154" spans="2:51" s="6" customFormat="1" ht="18.75" customHeight="1">
      <c r="B154" s="117"/>
      <c r="E154" s="118"/>
      <c r="F154" s="219" t="s">
        <v>124</v>
      </c>
      <c r="G154" s="220"/>
      <c r="H154" s="220"/>
      <c r="I154" s="220"/>
      <c r="K154" s="119">
        <v>564</v>
      </c>
      <c r="R154" s="120"/>
      <c r="T154" s="121"/>
      <c r="AA154" s="122"/>
      <c r="AT154" s="118" t="s">
        <v>125</v>
      </c>
      <c r="AU154" s="118" t="s">
        <v>79</v>
      </c>
      <c r="AV154" s="118" t="s">
        <v>79</v>
      </c>
      <c r="AW154" s="118" t="s">
        <v>93</v>
      </c>
      <c r="AX154" s="118" t="s">
        <v>72</v>
      </c>
      <c r="AY154" s="118" t="s">
        <v>117</v>
      </c>
    </row>
    <row r="155" spans="2:65" s="6" customFormat="1" ht="39" customHeight="1">
      <c r="B155" s="19"/>
      <c r="C155" s="109" t="s">
        <v>181</v>
      </c>
      <c r="D155" s="109" t="s">
        <v>118</v>
      </c>
      <c r="E155" s="110" t="s">
        <v>182</v>
      </c>
      <c r="F155" s="216" t="s">
        <v>183</v>
      </c>
      <c r="G155" s="217"/>
      <c r="H155" s="217"/>
      <c r="I155" s="217"/>
      <c r="J155" s="111" t="s">
        <v>121</v>
      </c>
      <c r="K155" s="112">
        <v>564</v>
      </c>
      <c r="L155" s="218"/>
      <c r="M155" s="217"/>
      <c r="N155" s="218">
        <f>ROUND($L$155*$K$155,2)</f>
        <v>0</v>
      </c>
      <c r="O155" s="217"/>
      <c r="P155" s="217"/>
      <c r="Q155" s="217"/>
      <c r="R155" s="20"/>
      <c r="T155" s="113"/>
      <c r="U155" s="26" t="s">
        <v>37</v>
      </c>
      <c r="V155" s="114">
        <v>0</v>
      </c>
      <c r="W155" s="114">
        <f>$V$155*$K$155</f>
        <v>0</v>
      </c>
      <c r="X155" s="114">
        <v>0</v>
      </c>
      <c r="Y155" s="114">
        <f>$X$155*$K$155</f>
        <v>0</v>
      </c>
      <c r="Z155" s="114">
        <v>0</v>
      </c>
      <c r="AA155" s="115">
        <f>$Z$155*$K$155</f>
        <v>0</v>
      </c>
      <c r="AR155" s="6" t="s">
        <v>122</v>
      </c>
      <c r="AT155" s="6" t="s">
        <v>118</v>
      </c>
      <c r="AU155" s="6" t="s">
        <v>79</v>
      </c>
      <c r="AY155" s="6" t="s">
        <v>117</v>
      </c>
      <c r="BE155" s="116">
        <f>IF($U$155="základní",$N$155,0)</f>
        <v>0</v>
      </c>
      <c r="BF155" s="116">
        <f>IF($U$155="snížená",$N$155,0)</f>
        <v>0</v>
      </c>
      <c r="BG155" s="116">
        <f>IF($U$155="zákl. přenesená",$N$155,0)</f>
        <v>0</v>
      </c>
      <c r="BH155" s="116">
        <f>IF($U$155="sníž. přenesená",$N$155,0)</f>
        <v>0</v>
      </c>
      <c r="BI155" s="116">
        <f>IF($U$155="nulová",$N$155,0)</f>
        <v>0</v>
      </c>
      <c r="BJ155" s="6" t="s">
        <v>18</v>
      </c>
      <c r="BK155" s="116">
        <f>ROUND($L$155*$K$155,2)</f>
        <v>0</v>
      </c>
      <c r="BL155" s="6" t="s">
        <v>122</v>
      </c>
      <c r="BM155" s="6" t="s">
        <v>184</v>
      </c>
    </row>
    <row r="156" spans="2:51" s="6" customFormat="1" ht="18.75" customHeight="1">
      <c r="B156" s="117"/>
      <c r="E156" s="118"/>
      <c r="F156" s="219" t="s">
        <v>124</v>
      </c>
      <c r="G156" s="220"/>
      <c r="H156" s="220"/>
      <c r="I156" s="220"/>
      <c r="K156" s="119">
        <v>564</v>
      </c>
      <c r="R156" s="120"/>
      <c r="T156" s="121"/>
      <c r="AA156" s="122"/>
      <c r="AT156" s="118" t="s">
        <v>125</v>
      </c>
      <c r="AU156" s="118" t="s">
        <v>79</v>
      </c>
      <c r="AV156" s="118" t="s">
        <v>79</v>
      </c>
      <c r="AW156" s="118" t="s">
        <v>93</v>
      </c>
      <c r="AX156" s="118" t="s">
        <v>72</v>
      </c>
      <c r="AY156" s="118" t="s">
        <v>117</v>
      </c>
    </row>
    <row r="157" spans="2:65" s="6" customFormat="1" ht="27" customHeight="1">
      <c r="B157" s="19"/>
      <c r="C157" s="109" t="s">
        <v>8</v>
      </c>
      <c r="D157" s="109" t="s">
        <v>118</v>
      </c>
      <c r="E157" s="110" t="s">
        <v>185</v>
      </c>
      <c r="F157" s="216" t="s">
        <v>186</v>
      </c>
      <c r="G157" s="217"/>
      <c r="H157" s="217"/>
      <c r="I157" s="217"/>
      <c r="J157" s="111" t="s">
        <v>121</v>
      </c>
      <c r="K157" s="112">
        <v>564</v>
      </c>
      <c r="L157" s="218"/>
      <c r="M157" s="217"/>
      <c r="N157" s="218">
        <f>ROUND($L$157*$K$157,2)</f>
        <v>0</v>
      </c>
      <c r="O157" s="217"/>
      <c r="P157" s="217"/>
      <c r="Q157" s="217"/>
      <c r="R157" s="20"/>
      <c r="T157" s="113"/>
      <c r="U157" s="26" t="s">
        <v>37</v>
      </c>
      <c r="V157" s="114">
        <v>0.066</v>
      </c>
      <c r="W157" s="114">
        <f>$V$157*$K$157</f>
        <v>37.224000000000004</v>
      </c>
      <c r="X157" s="114">
        <v>0.10373</v>
      </c>
      <c r="Y157" s="114">
        <f>$X$157*$K$157</f>
        <v>58.50372</v>
      </c>
      <c r="Z157" s="114">
        <v>0</v>
      </c>
      <c r="AA157" s="115">
        <f>$Z$157*$K$157</f>
        <v>0</v>
      </c>
      <c r="AR157" s="6" t="s">
        <v>122</v>
      </c>
      <c r="AT157" s="6" t="s">
        <v>118</v>
      </c>
      <c r="AU157" s="6" t="s">
        <v>79</v>
      </c>
      <c r="AY157" s="6" t="s">
        <v>117</v>
      </c>
      <c r="BE157" s="116">
        <f>IF($U$157="základní",$N$157,0)</f>
        <v>0</v>
      </c>
      <c r="BF157" s="116">
        <f>IF($U$157="snížená",$N$157,0)</f>
        <v>0</v>
      </c>
      <c r="BG157" s="116">
        <f>IF($U$157="zákl. přenesená",$N$157,0)</f>
        <v>0</v>
      </c>
      <c r="BH157" s="116">
        <f>IF($U$157="sníž. přenesená",$N$157,0)</f>
        <v>0</v>
      </c>
      <c r="BI157" s="116">
        <f>IF($U$157="nulová",$N$157,0)</f>
        <v>0</v>
      </c>
      <c r="BJ157" s="6" t="s">
        <v>18</v>
      </c>
      <c r="BK157" s="116">
        <f>ROUND($L$157*$K$157,2)</f>
        <v>0</v>
      </c>
      <c r="BL157" s="6" t="s">
        <v>122</v>
      </c>
      <c r="BM157" s="6" t="s">
        <v>187</v>
      </c>
    </row>
    <row r="158" spans="2:51" s="6" customFormat="1" ht="18.75" customHeight="1">
      <c r="B158" s="117"/>
      <c r="E158" s="118"/>
      <c r="F158" s="219" t="s">
        <v>124</v>
      </c>
      <c r="G158" s="220"/>
      <c r="H158" s="220"/>
      <c r="I158" s="220"/>
      <c r="K158" s="119">
        <v>564</v>
      </c>
      <c r="R158" s="120"/>
      <c r="T158" s="121"/>
      <c r="AA158" s="122"/>
      <c r="AT158" s="118" t="s">
        <v>125</v>
      </c>
      <c r="AU158" s="118" t="s">
        <v>79</v>
      </c>
      <c r="AV158" s="118" t="s">
        <v>79</v>
      </c>
      <c r="AW158" s="118" t="s">
        <v>93</v>
      </c>
      <c r="AX158" s="118" t="s">
        <v>72</v>
      </c>
      <c r="AY158" s="118" t="s">
        <v>117</v>
      </c>
    </row>
    <row r="159" spans="2:65" s="6" customFormat="1" ht="75" customHeight="1">
      <c r="B159" s="19"/>
      <c r="C159" s="109" t="s">
        <v>188</v>
      </c>
      <c r="D159" s="109" t="s">
        <v>118</v>
      </c>
      <c r="E159" s="110" t="s">
        <v>189</v>
      </c>
      <c r="F159" s="216" t="s">
        <v>190</v>
      </c>
      <c r="G159" s="217"/>
      <c r="H159" s="217"/>
      <c r="I159" s="217"/>
      <c r="J159" s="111" t="s">
        <v>121</v>
      </c>
      <c r="K159" s="112">
        <v>58.6</v>
      </c>
      <c r="L159" s="218"/>
      <c r="M159" s="217"/>
      <c r="N159" s="218">
        <f>ROUND($L$159*$K$159,2)</f>
        <v>0</v>
      </c>
      <c r="O159" s="217"/>
      <c r="P159" s="217"/>
      <c r="Q159" s="217"/>
      <c r="R159" s="20"/>
      <c r="T159" s="113"/>
      <c r="U159" s="26" t="s">
        <v>37</v>
      </c>
      <c r="V159" s="114">
        <v>0</v>
      </c>
      <c r="W159" s="114">
        <f>$V$159*$K$159</f>
        <v>0</v>
      </c>
      <c r="X159" s="114">
        <v>0</v>
      </c>
      <c r="Y159" s="114">
        <f>$X$159*$K$159</f>
        <v>0</v>
      </c>
      <c r="Z159" s="114">
        <v>0</v>
      </c>
      <c r="AA159" s="115">
        <f>$Z$159*$K$159</f>
        <v>0</v>
      </c>
      <c r="AR159" s="6" t="s">
        <v>122</v>
      </c>
      <c r="AT159" s="6" t="s">
        <v>118</v>
      </c>
      <c r="AU159" s="6" t="s">
        <v>79</v>
      </c>
      <c r="AY159" s="6" t="s">
        <v>117</v>
      </c>
      <c r="BE159" s="116">
        <f>IF($U$159="základní",$N$159,0)</f>
        <v>0</v>
      </c>
      <c r="BF159" s="116">
        <f>IF($U$159="snížená",$N$159,0)</f>
        <v>0</v>
      </c>
      <c r="BG159" s="116">
        <f>IF($U$159="zákl. přenesená",$N$159,0)</f>
        <v>0</v>
      </c>
      <c r="BH159" s="116">
        <f>IF($U$159="sníž. přenesená",$N$159,0)</f>
        <v>0</v>
      </c>
      <c r="BI159" s="116">
        <f>IF($U$159="nulová",$N$159,0)</f>
        <v>0</v>
      </c>
      <c r="BJ159" s="6" t="s">
        <v>18</v>
      </c>
      <c r="BK159" s="116">
        <f>ROUND($L$159*$K$159,2)</f>
        <v>0</v>
      </c>
      <c r="BL159" s="6" t="s">
        <v>122</v>
      </c>
      <c r="BM159" s="6" t="s">
        <v>191</v>
      </c>
    </row>
    <row r="160" spans="2:51" s="6" customFormat="1" ht="46.5" customHeight="1">
      <c r="B160" s="117"/>
      <c r="E160" s="118"/>
      <c r="F160" s="219" t="s">
        <v>126</v>
      </c>
      <c r="G160" s="220"/>
      <c r="H160" s="220"/>
      <c r="I160" s="220"/>
      <c r="K160" s="119">
        <v>58.6</v>
      </c>
      <c r="R160" s="120"/>
      <c r="T160" s="121"/>
      <c r="AA160" s="122"/>
      <c r="AT160" s="118" t="s">
        <v>125</v>
      </c>
      <c r="AU160" s="118" t="s">
        <v>79</v>
      </c>
      <c r="AV160" s="118" t="s">
        <v>79</v>
      </c>
      <c r="AW160" s="118" t="s">
        <v>93</v>
      </c>
      <c r="AX160" s="118" t="s">
        <v>72</v>
      </c>
      <c r="AY160" s="118" t="s">
        <v>117</v>
      </c>
    </row>
    <row r="161" spans="2:65" s="6" customFormat="1" ht="39" customHeight="1">
      <c r="B161" s="19"/>
      <c r="C161" s="123" t="s">
        <v>192</v>
      </c>
      <c r="D161" s="123" t="s">
        <v>193</v>
      </c>
      <c r="E161" s="124" t="s">
        <v>194</v>
      </c>
      <c r="F161" s="221" t="s">
        <v>195</v>
      </c>
      <c r="G161" s="222"/>
      <c r="H161" s="222"/>
      <c r="I161" s="222"/>
      <c r="J161" s="125" t="s">
        <v>121</v>
      </c>
      <c r="K161" s="126">
        <v>57.57</v>
      </c>
      <c r="L161" s="223"/>
      <c r="M161" s="222"/>
      <c r="N161" s="223">
        <f>ROUND($L$161*$K$161,2)</f>
        <v>0</v>
      </c>
      <c r="O161" s="217"/>
      <c r="P161" s="217"/>
      <c r="Q161" s="217"/>
      <c r="R161" s="20"/>
      <c r="T161" s="113"/>
      <c r="U161" s="26" t="s">
        <v>37</v>
      </c>
      <c r="V161" s="114">
        <v>0</v>
      </c>
      <c r="W161" s="114">
        <f>$V$161*$K$161</f>
        <v>0</v>
      </c>
      <c r="X161" s="114">
        <v>0</v>
      </c>
      <c r="Y161" s="114">
        <f>$X$161*$K$161</f>
        <v>0</v>
      </c>
      <c r="Z161" s="114">
        <v>0</v>
      </c>
      <c r="AA161" s="115">
        <f>$Z$161*$K$161</f>
        <v>0</v>
      </c>
      <c r="AR161" s="6" t="s">
        <v>156</v>
      </c>
      <c r="AT161" s="6" t="s">
        <v>193</v>
      </c>
      <c r="AU161" s="6" t="s">
        <v>79</v>
      </c>
      <c r="AY161" s="6" t="s">
        <v>117</v>
      </c>
      <c r="BE161" s="116">
        <f>IF($U$161="základní",$N$161,0)</f>
        <v>0</v>
      </c>
      <c r="BF161" s="116">
        <f>IF($U$161="snížená",$N$161,0)</f>
        <v>0</v>
      </c>
      <c r="BG161" s="116">
        <f>IF($U$161="zákl. přenesená",$N$161,0)</f>
        <v>0</v>
      </c>
      <c r="BH161" s="116">
        <f>IF($U$161="sníž. přenesená",$N$161,0)</f>
        <v>0</v>
      </c>
      <c r="BI161" s="116">
        <f>IF($U$161="nulová",$N$161,0)</f>
        <v>0</v>
      </c>
      <c r="BJ161" s="6" t="s">
        <v>18</v>
      </c>
      <c r="BK161" s="116">
        <f>ROUND($L$161*$K$161,2)</f>
        <v>0</v>
      </c>
      <c r="BL161" s="6" t="s">
        <v>122</v>
      </c>
      <c r="BM161" s="6" t="s">
        <v>196</v>
      </c>
    </row>
    <row r="162" spans="2:47" s="6" customFormat="1" ht="18.75" customHeight="1">
      <c r="B162" s="19"/>
      <c r="F162" s="224" t="s">
        <v>197</v>
      </c>
      <c r="G162" s="184"/>
      <c r="H162" s="184"/>
      <c r="I162" s="184"/>
      <c r="R162" s="20"/>
      <c r="T162" s="54"/>
      <c r="AA162" s="55"/>
      <c r="AT162" s="6" t="s">
        <v>198</v>
      </c>
      <c r="AU162" s="6" t="s">
        <v>79</v>
      </c>
    </row>
    <row r="163" spans="2:51" s="6" customFormat="1" ht="18.75" customHeight="1">
      <c r="B163" s="117"/>
      <c r="E163" s="118"/>
      <c r="F163" s="219" t="s">
        <v>199</v>
      </c>
      <c r="G163" s="220"/>
      <c r="H163" s="220"/>
      <c r="I163" s="220"/>
      <c r="K163" s="119">
        <v>57.57</v>
      </c>
      <c r="R163" s="120"/>
      <c r="T163" s="121"/>
      <c r="AA163" s="122"/>
      <c r="AT163" s="118" t="s">
        <v>125</v>
      </c>
      <c r="AU163" s="118" t="s">
        <v>79</v>
      </c>
      <c r="AV163" s="118" t="s">
        <v>79</v>
      </c>
      <c r="AW163" s="118" t="s">
        <v>93</v>
      </c>
      <c r="AX163" s="118" t="s">
        <v>72</v>
      </c>
      <c r="AY163" s="118" t="s">
        <v>117</v>
      </c>
    </row>
    <row r="164" spans="2:63" s="99" customFormat="1" ht="30.75" customHeight="1">
      <c r="B164" s="100"/>
      <c r="D164" s="108" t="s">
        <v>98</v>
      </c>
      <c r="E164" s="108"/>
      <c r="F164" s="108"/>
      <c r="G164" s="108"/>
      <c r="H164" s="108"/>
      <c r="I164" s="108"/>
      <c r="J164" s="108"/>
      <c r="K164" s="108"/>
      <c r="L164" s="108"/>
      <c r="M164" s="108"/>
      <c r="N164" s="225">
        <f>$BK$164</f>
        <v>0</v>
      </c>
      <c r="O164" s="226"/>
      <c r="P164" s="226"/>
      <c r="Q164" s="226"/>
      <c r="R164" s="103"/>
      <c r="T164" s="104"/>
      <c r="W164" s="105">
        <f>SUM($W$165:$W$177)</f>
        <v>4.529000000000001</v>
      </c>
      <c r="Y164" s="105">
        <f>SUM($Y$165:$Y$177)</f>
        <v>17.109094300000002</v>
      </c>
      <c r="AA164" s="106">
        <f>SUM($AA$165:$AA$177)</f>
        <v>0</v>
      </c>
      <c r="AR164" s="102" t="s">
        <v>18</v>
      </c>
      <c r="AT164" s="102" t="s">
        <v>71</v>
      </c>
      <c r="AU164" s="102" t="s">
        <v>18</v>
      </c>
      <c r="AY164" s="102" t="s">
        <v>117</v>
      </c>
      <c r="BK164" s="107">
        <f>SUM($BK$165:$BK$177)</f>
        <v>0</v>
      </c>
    </row>
    <row r="165" spans="2:65" s="6" customFormat="1" ht="63" customHeight="1">
      <c r="B165" s="19"/>
      <c r="C165" s="109" t="s">
        <v>200</v>
      </c>
      <c r="D165" s="109" t="s">
        <v>118</v>
      </c>
      <c r="E165" s="110" t="s">
        <v>201</v>
      </c>
      <c r="F165" s="216" t="s">
        <v>202</v>
      </c>
      <c r="G165" s="217"/>
      <c r="H165" s="217"/>
      <c r="I165" s="217"/>
      <c r="J165" s="111" t="s">
        <v>154</v>
      </c>
      <c r="K165" s="112">
        <v>374.4</v>
      </c>
      <c r="L165" s="218"/>
      <c r="M165" s="217"/>
      <c r="N165" s="218">
        <f>ROUND($L$165*$K$165,2)</f>
        <v>0</v>
      </c>
      <c r="O165" s="217"/>
      <c r="P165" s="217"/>
      <c r="Q165" s="217"/>
      <c r="R165" s="20"/>
      <c r="T165" s="113"/>
      <c r="U165" s="26" t="s">
        <v>37</v>
      </c>
      <c r="V165" s="114">
        <v>0</v>
      </c>
      <c r="W165" s="114">
        <f>$V$165*$K$165</f>
        <v>0</v>
      </c>
      <c r="X165" s="114">
        <v>0</v>
      </c>
      <c r="Y165" s="114">
        <f>$X$165*$K$165</f>
        <v>0</v>
      </c>
      <c r="Z165" s="114">
        <v>0</v>
      </c>
      <c r="AA165" s="115">
        <f>$Z$165*$K$165</f>
        <v>0</v>
      </c>
      <c r="AR165" s="6" t="s">
        <v>122</v>
      </c>
      <c r="AT165" s="6" t="s">
        <v>118</v>
      </c>
      <c r="AU165" s="6" t="s">
        <v>79</v>
      </c>
      <c r="AY165" s="6" t="s">
        <v>117</v>
      </c>
      <c r="BE165" s="116">
        <f>IF($U$165="základní",$N$165,0)</f>
        <v>0</v>
      </c>
      <c r="BF165" s="116">
        <f>IF($U$165="snížená",$N$165,0)</f>
        <v>0</v>
      </c>
      <c r="BG165" s="116">
        <f>IF($U$165="zákl. přenesená",$N$165,0)</f>
        <v>0</v>
      </c>
      <c r="BH165" s="116">
        <f>IF($U$165="sníž. přenesená",$N$165,0)</f>
        <v>0</v>
      </c>
      <c r="BI165" s="116">
        <f>IF($U$165="nulová",$N$165,0)</f>
        <v>0</v>
      </c>
      <c r="BJ165" s="6" t="s">
        <v>18</v>
      </c>
      <c r="BK165" s="116">
        <f>ROUND($L$165*$K$165,2)</f>
        <v>0</v>
      </c>
      <c r="BL165" s="6" t="s">
        <v>122</v>
      </c>
      <c r="BM165" s="6" t="s">
        <v>203</v>
      </c>
    </row>
    <row r="166" spans="2:51" s="6" customFormat="1" ht="18.75" customHeight="1">
      <c r="B166" s="117"/>
      <c r="E166" s="118"/>
      <c r="F166" s="219" t="s">
        <v>204</v>
      </c>
      <c r="G166" s="220"/>
      <c r="H166" s="220"/>
      <c r="I166" s="220"/>
      <c r="K166" s="119">
        <v>182.6</v>
      </c>
      <c r="R166" s="120"/>
      <c r="T166" s="121"/>
      <c r="AA166" s="122"/>
      <c r="AT166" s="118" t="s">
        <v>125</v>
      </c>
      <c r="AU166" s="118" t="s">
        <v>79</v>
      </c>
      <c r="AV166" s="118" t="s">
        <v>79</v>
      </c>
      <c r="AW166" s="118" t="s">
        <v>93</v>
      </c>
      <c r="AX166" s="118" t="s">
        <v>72</v>
      </c>
      <c r="AY166" s="118" t="s">
        <v>117</v>
      </c>
    </row>
    <row r="167" spans="2:51" s="6" customFormat="1" ht="18.75" customHeight="1">
      <c r="B167" s="117"/>
      <c r="E167" s="118"/>
      <c r="F167" s="219" t="s">
        <v>205</v>
      </c>
      <c r="G167" s="220"/>
      <c r="H167" s="220"/>
      <c r="I167" s="220"/>
      <c r="K167" s="119">
        <v>191.8</v>
      </c>
      <c r="R167" s="120"/>
      <c r="T167" s="121"/>
      <c r="AA167" s="122"/>
      <c r="AT167" s="118" t="s">
        <v>125</v>
      </c>
      <c r="AU167" s="118" t="s">
        <v>79</v>
      </c>
      <c r="AV167" s="118" t="s">
        <v>79</v>
      </c>
      <c r="AW167" s="118" t="s">
        <v>93</v>
      </c>
      <c r="AX167" s="118" t="s">
        <v>72</v>
      </c>
      <c r="AY167" s="118" t="s">
        <v>117</v>
      </c>
    </row>
    <row r="168" spans="2:65" s="6" customFormat="1" ht="27" customHeight="1">
      <c r="B168" s="19"/>
      <c r="C168" s="123" t="s">
        <v>206</v>
      </c>
      <c r="D168" s="123" t="s">
        <v>193</v>
      </c>
      <c r="E168" s="124" t="s">
        <v>207</v>
      </c>
      <c r="F168" s="221" t="s">
        <v>208</v>
      </c>
      <c r="G168" s="222"/>
      <c r="H168" s="222"/>
      <c r="I168" s="222"/>
      <c r="J168" s="125" t="s">
        <v>209</v>
      </c>
      <c r="K168" s="126">
        <v>277.144</v>
      </c>
      <c r="L168" s="223"/>
      <c r="M168" s="222"/>
      <c r="N168" s="223">
        <f>ROUND($L$168*$K$168,2)</f>
        <v>0</v>
      </c>
      <c r="O168" s="217"/>
      <c r="P168" s="217"/>
      <c r="Q168" s="217"/>
      <c r="R168" s="20"/>
      <c r="T168" s="113"/>
      <c r="U168" s="26" t="s">
        <v>37</v>
      </c>
      <c r="V168" s="114">
        <v>0</v>
      </c>
      <c r="W168" s="114">
        <f>$V$168*$K$168</f>
        <v>0</v>
      </c>
      <c r="X168" s="114">
        <v>0.0483</v>
      </c>
      <c r="Y168" s="114">
        <f>$X$168*$K$168</f>
        <v>13.386055200000001</v>
      </c>
      <c r="Z168" s="114">
        <v>0</v>
      </c>
      <c r="AA168" s="115">
        <f>$Z$168*$K$168</f>
        <v>0</v>
      </c>
      <c r="AR168" s="6" t="s">
        <v>156</v>
      </c>
      <c r="AT168" s="6" t="s">
        <v>193</v>
      </c>
      <c r="AU168" s="6" t="s">
        <v>79</v>
      </c>
      <c r="AY168" s="6" t="s">
        <v>117</v>
      </c>
      <c r="BE168" s="116">
        <f>IF($U$168="základní",$N$168,0)</f>
        <v>0</v>
      </c>
      <c r="BF168" s="116">
        <f>IF($U$168="snížená",$N$168,0)</f>
        <v>0</v>
      </c>
      <c r="BG168" s="116">
        <f>IF($U$168="zákl. přenesená",$N$168,0)</f>
        <v>0</v>
      </c>
      <c r="BH168" s="116">
        <f>IF($U$168="sníž. přenesená",$N$168,0)</f>
        <v>0</v>
      </c>
      <c r="BI168" s="116">
        <f>IF($U$168="nulová",$N$168,0)</f>
        <v>0</v>
      </c>
      <c r="BJ168" s="6" t="s">
        <v>18</v>
      </c>
      <c r="BK168" s="116">
        <f>ROUND($L$168*$K$168,2)</f>
        <v>0</v>
      </c>
      <c r="BL168" s="6" t="s">
        <v>122</v>
      </c>
      <c r="BM168" s="6" t="s">
        <v>210</v>
      </c>
    </row>
    <row r="169" spans="2:51" s="6" customFormat="1" ht="18.75" customHeight="1">
      <c r="B169" s="117"/>
      <c r="E169" s="118"/>
      <c r="F169" s="219" t="s">
        <v>211</v>
      </c>
      <c r="G169" s="220"/>
      <c r="H169" s="220"/>
      <c r="I169" s="220"/>
      <c r="K169" s="119">
        <v>277.144</v>
      </c>
      <c r="R169" s="120"/>
      <c r="T169" s="121"/>
      <c r="AA169" s="122"/>
      <c r="AT169" s="118" t="s">
        <v>125</v>
      </c>
      <c r="AU169" s="118" t="s">
        <v>79</v>
      </c>
      <c r="AV169" s="118" t="s">
        <v>79</v>
      </c>
      <c r="AW169" s="118" t="s">
        <v>93</v>
      </c>
      <c r="AX169" s="118" t="s">
        <v>72</v>
      </c>
      <c r="AY169" s="118" t="s">
        <v>117</v>
      </c>
    </row>
    <row r="170" spans="2:65" s="6" customFormat="1" ht="27" customHeight="1">
      <c r="B170" s="19"/>
      <c r="C170" s="109" t="s">
        <v>212</v>
      </c>
      <c r="D170" s="109" t="s">
        <v>118</v>
      </c>
      <c r="E170" s="110" t="s">
        <v>213</v>
      </c>
      <c r="F170" s="216" t="s">
        <v>214</v>
      </c>
      <c r="G170" s="217"/>
      <c r="H170" s="217"/>
      <c r="I170" s="217"/>
      <c r="J170" s="111" t="s">
        <v>154</v>
      </c>
      <c r="K170" s="112">
        <v>32.35</v>
      </c>
      <c r="L170" s="218"/>
      <c r="M170" s="217"/>
      <c r="N170" s="218">
        <f>ROUND($L$170*$K$170,2)</f>
        <v>0</v>
      </c>
      <c r="O170" s="217"/>
      <c r="P170" s="217"/>
      <c r="Q170" s="217"/>
      <c r="R170" s="20"/>
      <c r="T170" s="113"/>
      <c r="U170" s="26" t="s">
        <v>37</v>
      </c>
      <c r="V170" s="114">
        <v>0.14</v>
      </c>
      <c r="W170" s="114">
        <f>$V$170*$K$170</f>
        <v>4.529000000000001</v>
      </c>
      <c r="X170" s="114">
        <v>0.100946</v>
      </c>
      <c r="Y170" s="114">
        <f>$X$170*$K$170</f>
        <v>3.2656031</v>
      </c>
      <c r="Z170" s="114">
        <v>0</v>
      </c>
      <c r="AA170" s="115">
        <f>$Z$170*$K$170</f>
        <v>0</v>
      </c>
      <c r="AR170" s="6" t="s">
        <v>122</v>
      </c>
      <c r="AT170" s="6" t="s">
        <v>118</v>
      </c>
      <c r="AU170" s="6" t="s">
        <v>79</v>
      </c>
      <c r="AY170" s="6" t="s">
        <v>117</v>
      </c>
      <c r="BE170" s="116">
        <f>IF($U$170="základní",$N$170,0)</f>
        <v>0</v>
      </c>
      <c r="BF170" s="116">
        <f>IF($U$170="snížená",$N$170,0)</f>
        <v>0</v>
      </c>
      <c r="BG170" s="116">
        <f>IF($U$170="zákl. přenesená",$N$170,0)</f>
        <v>0</v>
      </c>
      <c r="BH170" s="116">
        <f>IF($U$170="sníž. přenesená",$N$170,0)</f>
        <v>0</v>
      </c>
      <c r="BI170" s="116">
        <f>IF($U$170="nulová",$N$170,0)</f>
        <v>0</v>
      </c>
      <c r="BJ170" s="6" t="s">
        <v>18</v>
      </c>
      <c r="BK170" s="116">
        <f>ROUND($L$170*$K$170,2)</f>
        <v>0</v>
      </c>
      <c r="BL170" s="6" t="s">
        <v>122</v>
      </c>
      <c r="BM170" s="6" t="s">
        <v>215</v>
      </c>
    </row>
    <row r="171" spans="2:51" s="6" customFormat="1" ht="60.75" customHeight="1">
      <c r="B171" s="117"/>
      <c r="E171" s="118"/>
      <c r="F171" s="219" t="s">
        <v>216</v>
      </c>
      <c r="G171" s="220"/>
      <c r="H171" s="220"/>
      <c r="I171" s="220"/>
      <c r="K171" s="119">
        <v>32.35</v>
      </c>
      <c r="R171" s="120"/>
      <c r="T171" s="121"/>
      <c r="AA171" s="122"/>
      <c r="AT171" s="118" t="s">
        <v>125</v>
      </c>
      <c r="AU171" s="118" t="s">
        <v>79</v>
      </c>
      <c r="AV171" s="118" t="s">
        <v>79</v>
      </c>
      <c r="AW171" s="118" t="s">
        <v>93</v>
      </c>
      <c r="AX171" s="118" t="s">
        <v>72</v>
      </c>
      <c r="AY171" s="118" t="s">
        <v>117</v>
      </c>
    </row>
    <row r="172" spans="2:65" s="6" customFormat="1" ht="27" customHeight="1">
      <c r="B172" s="19"/>
      <c r="C172" s="123" t="s">
        <v>7</v>
      </c>
      <c r="D172" s="123" t="s">
        <v>193</v>
      </c>
      <c r="E172" s="124" t="s">
        <v>217</v>
      </c>
      <c r="F172" s="221" t="s">
        <v>218</v>
      </c>
      <c r="G172" s="222"/>
      <c r="H172" s="222"/>
      <c r="I172" s="222"/>
      <c r="J172" s="125" t="s">
        <v>209</v>
      </c>
      <c r="K172" s="126">
        <v>32.674</v>
      </c>
      <c r="L172" s="223"/>
      <c r="M172" s="222"/>
      <c r="N172" s="223">
        <f>ROUND($L$172*$K$172,2)</f>
        <v>0</v>
      </c>
      <c r="O172" s="217"/>
      <c r="P172" s="217"/>
      <c r="Q172" s="217"/>
      <c r="R172" s="20"/>
      <c r="T172" s="113"/>
      <c r="U172" s="26" t="s">
        <v>37</v>
      </c>
      <c r="V172" s="114">
        <v>0</v>
      </c>
      <c r="W172" s="114">
        <f>$V$172*$K$172</f>
        <v>0</v>
      </c>
      <c r="X172" s="114">
        <v>0.014</v>
      </c>
      <c r="Y172" s="114">
        <f>$X$172*$K$172</f>
        <v>0.457436</v>
      </c>
      <c r="Z172" s="114">
        <v>0</v>
      </c>
      <c r="AA172" s="115">
        <f>$Z$172*$K$172</f>
        <v>0</v>
      </c>
      <c r="AR172" s="6" t="s">
        <v>156</v>
      </c>
      <c r="AT172" s="6" t="s">
        <v>193</v>
      </c>
      <c r="AU172" s="6" t="s">
        <v>79</v>
      </c>
      <c r="AY172" s="6" t="s">
        <v>117</v>
      </c>
      <c r="BE172" s="116">
        <f>IF($U$172="základní",$N$172,0)</f>
        <v>0</v>
      </c>
      <c r="BF172" s="116">
        <f>IF($U$172="snížená",$N$172,0)</f>
        <v>0</v>
      </c>
      <c r="BG172" s="116">
        <f>IF($U$172="zákl. přenesená",$N$172,0)</f>
        <v>0</v>
      </c>
      <c r="BH172" s="116">
        <f>IF($U$172="sníž. přenesená",$N$172,0)</f>
        <v>0</v>
      </c>
      <c r="BI172" s="116">
        <f>IF($U$172="nulová",$N$172,0)</f>
        <v>0</v>
      </c>
      <c r="BJ172" s="6" t="s">
        <v>18</v>
      </c>
      <c r="BK172" s="116">
        <f>ROUND($L$172*$K$172,2)</f>
        <v>0</v>
      </c>
      <c r="BL172" s="6" t="s">
        <v>122</v>
      </c>
      <c r="BM172" s="6" t="s">
        <v>219</v>
      </c>
    </row>
    <row r="173" spans="2:51" s="6" customFormat="1" ht="18.75" customHeight="1">
      <c r="B173" s="117"/>
      <c r="E173" s="118"/>
      <c r="F173" s="219" t="s">
        <v>220</v>
      </c>
      <c r="G173" s="220"/>
      <c r="H173" s="220"/>
      <c r="I173" s="220"/>
      <c r="K173" s="119">
        <v>32.674</v>
      </c>
      <c r="R173" s="120"/>
      <c r="T173" s="121"/>
      <c r="AA173" s="122"/>
      <c r="AT173" s="118" t="s">
        <v>125</v>
      </c>
      <c r="AU173" s="118" t="s">
        <v>79</v>
      </c>
      <c r="AV173" s="118" t="s">
        <v>79</v>
      </c>
      <c r="AW173" s="118" t="s">
        <v>93</v>
      </c>
      <c r="AX173" s="118" t="s">
        <v>72</v>
      </c>
      <c r="AY173" s="118" t="s">
        <v>117</v>
      </c>
    </row>
    <row r="174" spans="2:65" s="6" customFormat="1" ht="27" customHeight="1">
      <c r="B174" s="19"/>
      <c r="C174" s="109" t="s">
        <v>221</v>
      </c>
      <c r="D174" s="109" t="s">
        <v>118</v>
      </c>
      <c r="E174" s="110" t="s">
        <v>222</v>
      </c>
      <c r="F174" s="216" t="s">
        <v>223</v>
      </c>
      <c r="G174" s="217"/>
      <c r="H174" s="217"/>
      <c r="I174" s="217"/>
      <c r="J174" s="111" t="s">
        <v>154</v>
      </c>
      <c r="K174" s="112">
        <v>15</v>
      </c>
      <c r="L174" s="218"/>
      <c r="M174" s="217"/>
      <c r="N174" s="218">
        <f>ROUND($L$174*$K$174,2)</f>
        <v>0</v>
      </c>
      <c r="O174" s="217"/>
      <c r="P174" s="217"/>
      <c r="Q174" s="217"/>
      <c r="R174" s="20"/>
      <c r="T174" s="113"/>
      <c r="U174" s="26" t="s">
        <v>37</v>
      </c>
      <c r="V174" s="114">
        <v>0</v>
      </c>
      <c r="W174" s="114">
        <f>$V$174*$K$174</f>
        <v>0</v>
      </c>
      <c r="X174" s="114">
        <v>0</v>
      </c>
      <c r="Y174" s="114">
        <f>$X$174*$K$174</f>
        <v>0</v>
      </c>
      <c r="Z174" s="114">
        <v>0</v>
      </c>
      <c r="AA174" s="115">
        <f>$Z$174*$K$174</f>
        <v>0</v>
      </c>
      <c r="AR174" s="6" t="s">
        <v>122</v>
      </c>
      <c r="AT174" s="6" t="s">
        <v>118</v>
      </c>
      <c r="AU174" s="6" t="s">
        <v>79</v>
      </c>
      <c r="AY174" s="6" t="s">
        <v>117</v>
      </c>
      <c r="BE174" s="116">
        <f>IF($U$174="základní",$N$174,0)</f>
        <v>0</v>
      </c>
      <c r="BF174" s="116">
        <f>IF($U$174="snížená",$N$174,0)</f>
        <v>0</v>
      </c>
      <c r="BG174" s="116">
        <f>IF($U$174="zákl. přenesená",$N$174,0)</f>
        <v>0</v>
      </c>
      <c r="BH174" s="116">
        <f>IF($U$174="sníž. přenesená",$N$174,0)</f>
        <v>0</v>
      </c>
      <c r="BI174" s="116">
        <f>IF($U$174="nulová",$N$174,0)</f>
        <v>0</v>
      </c>
      <c r="BJ174" s="6" t="s">
        <v>18</v>
      </c>
      <c r="BK174" s="116">
        <f>ROUND($L$174*$K$174,2)</f>
        <v>0</v>
      </c>
      <c r="BL174" s="6" t="s">
        <v>122</v>
      </c>
      <c r="BM174" s="6" t="s">
        <v>224</v>
      </c>
    </row>
    <row r="175" spans="2:51" s="6" customFormat="1" ht="18.75" customHeight="1">
      <c r="B175" s="117"/>
      <c r="E175" s="118"/>
      <c r="F175" s="219" t="s">
        <v>225</v>
      </c>
      <c r="G175" s="220"/>
      <c r="H175" s="220"/>
      <c r="I175" s="220"/>
      <c r="K175" s="119">
        <v>15</v>
      </c>
      <c r="R175" s="120"/>
      <c r="T175" s="121"/>
      <c r="AA175" s="122"/>
      <c r="AT175" s="118" t="s">
        <v>125</v>
      </c>
      <c r="AU175" s="118" t="s">
        <v>79</v>
      </c>
      <c r="AV175" s="118" t="s">
        <v>79</v>
      </c>
      <c r="AW175" s="118" t="s">
        <v>93</v>
      </c>
      <c r="AX175" s="118" t="s">
        <v>72</v>
      </c>
      <c r="AY175" s="118" t="s">
        <v>117</v>
      </c>
    </row>
    <row r="176" spans="2:65" s="6" customFormat="1" ht="27" customHeight="1">
      <c r="B176" s="19"/>
      <c r="C176" s="109" t="s">
        <v>226</v>
      </c>
      <c r="D176" s="109" t="s">
        <v>118</v>
      </c>
      <c r="E176" s="110" t="s">
        <v>227</v>
      </c>
      <c r="F176" s="216" t="s">
        <v>228</v>
      </c>
      <c r="G176" s="217"/>
      <c r="H176" s="217"/>
      <c r="I176" s="217"/>
      <c r="J176" s="111" t="s">
        <v>121</v>
      </c>
      <c r="K176" s="112">
        <v>15</v>
      </c>
      <c r="L176" s="218"/>
      <c r="M176" s="217"/>
      <c r="N176" s="218">
        <f>ROUND($L$176*$K$176,2)</f>
        <v>0</v>
      </c>
      <c r="O176" s="217"/>
      <c r="P176" s="217"/>
      <c r="Q176" s="217"/>
      <c r="R176" s="20"/>
      <c r="T176" s="113"/>
      <c r="U176" s="26" t="s">
        <v>37</v>
      </c>
      <c r="V176" s="114">
        <v>0</v>
      </c>
      <c r="W176" s="114">
        <f>$V$176*$K$176</f>
        <v>0</v>
      </c>
      <c r="X176" s="114">
        <v>0</v>
      </c>
      <c r="Y176" s="114">
        <f>$X$176*$K$176</f>
        <v>0</v>
      </c>
      <c r="Z176" s="114">
        <v>0</v>
      </c>
      <c r="AA176" s="115">
        <f>$Z$176*$K$176</f>
        <v>0</v>
      </c>
      <c r="AR176" s="6" t="s">
        <v>122</v>
      </c>
      <c r="AT176" s="6" t="s">
        <v>118</v>
      </c>
      <c r="AU176" s="6" t="s">
        <v>79</v>
      </c>
      <c r="AY176" s="6" t="s">
        <v>117</v>
      </c>
      <c r="BE176" s="116">
        <f>IF($U$176="základní",$N$176,0)</f>
        <v>0</v>
      </c>
      <c r="BF176" s="116">
        <f>IF($U$176="snížená",$N$176,0)</f>
        <v>0</v>
      </c>
      <c r="BG176" s="116">
        <f>IF($U$176="zákl. přenesená",$N$176,0)</f>
        <v>0</v>
      </c>
      <c r="BH176" s="116">
        <f>IF($U$176="sníž. přenesená",$N$176,0)</f>
        <v>0</v>
      </c>
      <c r="BI176" s="116">
        <f>IF($U$176="nulová",$N$176,0)</f>
        <v>0</v>
      </c>
      <c r="BJ176" s="6" t="s">
        <v>18</v>
      </c>
      <c r="BK176" s="116">
        <f>ROUND($L$176*$K$176,2)</f>
        <v>0</v>
      </c>
      <c r="BL176" s="6" t="s">
        <v>122</v>
      </c>
      <c r="BM176" s="6" t="s">
        <v>229</v>
      </c>
    </row>
    <row r="177" spans="2:51" s="6" customFormat="1" ht="18.75" customHeight="1">
      <c r="B177" s="117"/>
      <c r="E177" s="118"/>
      <c r="F177" s="219" t="s">
        <v>225</v>
      </c>
      <c r="G177" s="220"/>
      <c r="H177" s="220"/>
      <c r="I177" s="220"/>
      <c r="K177" s="119">
        <v>15</v>
      </c>
      <c r="R177" s="120"/>
      <c r="T177" s="121"/>
      <c r="AA177" s="122"/>
      <c r="AT177" s="118" t="s">
        <v>125</v>
      </c>
      <c r="AU177" s="118" t="s">
        <v>79</v>
      </c>
      <c r="AV177" s="118" t="s">
        <v>79</v>
      </c>
      <c r="AW177" s="118" t="s">
        <v>93</v>
      </c>
      <c r="AX177" s="118" t="s">
        <v>72</v>
      </c>
      <c r="AY177" s="118" t="s">
        <v>117</v>
      </c>
    </row>
    <row r="178" spans="2:63" s="99" customFormat="1" ht="30.75" customHeight="1">
      <c r="B178" s="100"/>
      <c r="D178" s="108" t="s">
        <v>99</v>
      </c>
      <c r="E178" s="108"/>
      <c r="F178" s="108"/>
      <c r="G178" s="108"/>
      <c r="H178" s="108"/>
      <c r="I178" s="108"/>
      <c r="J178" s="108"/>
      <c r="K178" s="108"/>
      <c r="L178" s="108"/>
      <c r="M178" s="108"/>
      <c r="N178" s="225">
        <f>$BK$178</f>
        <v>0</v>
      </c>
      <c r="O178" s="226"/>
      <c r="P178" s="226"/>
      <c r="Q178" s="226"/>
      <c r="R178" s="103"/>
      <c r="T178" s="104"/>
      <c r="W178" s="105">
        <f>SUM($W$179:$W$180)</f>
        <v>0</v>
      </c>
      <c r="Y178" s="105">
        <f>SUM($Y$179:$Y$180)</f>
        <v>0</v>
      </c>
      <c r="AA178" s="106">
        <f>SUM($AA$179:$AA$180)</f>
        <v>0</v>
      </c>
      <c r="AR178" s="102" t="s">
        <v>18</v>
      </c>
      <c r="AT178" s="102" t="s">
        <v>71</v>
      </c>
      <c r="AU178" s="102" t="s">
        <v>18</v>
      </c>
      <c r="AY178" s="102" t="s">
        <v>117</v>
      </c>
      <c r="BK178" s="107">
        <f>SUM($BK$179:$BK$180)</f>
        <v>0</v>
      </c>
    </row>
    <row r="179" spans="2:65" s="6" customFormat="1" ht="39" customHeight="1">
      <c r="B179" s="19"/>
      <c r="C179" s="109" t="s">
        <v>230</v>
      </c>
      <c r="D179" s="109" t="s">
        <v>118</v>
      </c>
      <c r="E179" s="110" t="s">
        <v>231</v>
      </c>
      <c r="F179" s="216" t="s">
        <v>232</v>
      </c>
      <c r="G179" s="217"/>
      <c r="H179" s="217"/>
      <c r="I179" s="217"/>
      <c r="J179" s="111" t="s">
        <v>233</v>
      </c>
      <c r="K179" s="112">
        <v>293.968</v>
      </c>
      <c r="L179" s="218"/>
      <c r="M179" s="217"/>
      <c r="N179" s="218">
        <f>ROUND($L$179*$K$179,2)</f>
        <v>0</v>
      </c>
      <c r="O179" s="217"/>
      <c r="P179" s="217"/>
      <c r="Q179" s="217"/>
      <c r="R179" s="20"/>
      <c r="T179" s="113"/>
      <c r="U179" s="26" t="s">
        <v>37</v>
      </c>
      <c r="V179" s="114">
        <v>0</v>
      </c>
      <c r="W179" s="114">
        <f>$V$179*$K$179</f>
        <v>0</v>
      </c>
      <c r="X179" s="114">
        <v>0</v>
      </c>
      <c r="Y179" s="114">
        <f>$X$179*$K$179</f>
        <v>0</v>
      </c>
      <c r="Z179" s="114">
        <v>0</v>
      </c>
      <c r="AA179" s="115">
        <f>$Z$179*$K$179</f>
        <v>0</v>
      </c>
      <c r="AR179" s="6" t="s">
        <v>122</v>
      </c>
      <c r="AT179" s="6" t="s">
        <v>118</v>
      </c>
      <c r="AU179" s="6" t="s">
        <v>79</v>
      </c>
      <c r="AY179" s="6" t="s">
        <v>117</v>
      </c>
      <c r="BE179" s="116">
        <f>IF($U$179="základní",$N$179,0)</f>
        <v>0</v>
      </c>
      <c r="BF179" s="116">
        <f>IF($U$179="snížená",$N$179,0)</f>
        <v>0</v>
      </c>
      <c r="BG179" s="116">
        <f>IF($U$179="zákl. přenesená",$N$179,0)</f>
        <v>0</v>
      </c>
      <c r="BH179" s="116">
        <f>IF($U$179="sníž. přenesená",$N$179,0)</f>
        <v>0</v>
      </c>
      <c r="BI179" s="116">
        <f>IF($U$179="nulová",$N$179,0)</f>
        <v>0</v>
      </c>
      <c r="BJ179" s="6" t="s">
        <v>18</v>
      </c>
      <c r="BK179" s="116">
        <f>ROUND($L$179*$K$179,2)</f>
        <v>0</v>
      </c>
      <c r="BL179" s="6" t="s">
        <v>122</v>
      </c>
      <c r="BM179" s="6" t="s">
        <v>234</v>
      </c>
    </row>
    <row r="180" spans="2:65" s="6" customFormat="1" ht="27" customHeight="1">
      <c r="B180" s="19"/>
      <c r="C180" s="109" t="s">
        <v>235</v>
      </c>
      <c r="D180" s="109" t="s">
        <v>118</v>
      </c>
      <c r="E180" s="110" t="s">
        <v>236</v>
      </c>
      <c r="F180" s="216" t="s">
        <v>237</v>
      </c>
      <c r="G180" s="217"/>
      <c r="H180" s="217"/>
      <c r="I180" s="217"/>
      <c r="J180" s="111" t="s">
        <v>233</v>
      </c>
      <c r="K180" s="112">
        <v>293.968</v>
      </c>
      <c r="L180" s="218"/>
      <c r="M180" s="217"/>
      <c r="N180" s="218">
        <f>ROUND($L$180*$K$180,2)</f>
        <v>0</v>
      </c>
      <c r="O180" s="217"/>
      <c r="P180" s="217"/>
      <c r="Q180" s="217"/>
      <c r="R180" s="20"/>
      <c r="T180" s="113"/>
      <c r="U180" s="26" t="s">
        <v>37</v>
      </c>
      <c r="V180" s="114">
        <v>0</v>
      </c>
      <c r="W180" s="114">
        <f>$V$180*$K$180</f>
        <v>0</v>
      </c>
      <c r="X180" s="114">
        <v>0</v>
      </c>
      <c r="Y180" s="114">
        <f>$X$180*$K$180</f>
        <v>0</v>
      </c>
      <c r="Z180" s="114">
        <v>0</v>
      </c>
      <c r="AA180" s="115">
        <f>$Z$180*$K$180</f>
        <v>0</v>
      </c>
      <c r="AR180" s="6" t="s">
        <v>122</v>
      </c>
      <c r="AT180" s="6" t="s">
        <v>118</v>
      </c>
      <c r="AU180" s="6" t="s">
        <v>79</v>
      </c>
      <c r="AY180" s="6" t="s">
        <v>117</v>
      </c>
      <c r="BE180" s="116">
        <f>IF($U$180="základní",$N$180,0)</f>
        <v>0</v>
      </c>
      <c r="BF180" s="116">
        <f>IF($U$180="snížená",$N$180,0)</f>
        <v>0</v>
      </c>
      <c r="BG180" s="116">
        <f>IF($U$180="zákl. přenesená",$N$180,0)</f>
        <v>0</v>
      </c>
      <c r="BH180" s="116">
        <f>IF($U$180="sníž. přenesená",$N$180,0)</f>
        <v>0</v>
      </c>
      <c r="BI180" s="116">
        <f>IF($U$180="nulová",$N$180,0)</f>
        <v>0</v>
      </c>
      <c r="BJ180" s="6" t="s">
        <v>18</v>
      </c>
      <c r="BK180" s="116">
        <f>ROUND($L$180*$K$180,2)</f>
        <v>0</v>
      </c>
      <c r="BL180" s="6" t="s">
        <v>122</v>
      </c>
      <c r="BM180" s="6" t="s">
        <v>238</v>
      </c>
    </row>
    <row r="181" spans="2:63" s="99" customFormat="1" ht="30.75" customHeight="1">
      <c r="B181" s="100"/>
      <c r="D181" s="108" t="s">
        <v>100</v>
      </c>
      <c r="E181" s="108"/>
      <c r="F181" s="108"/>
      <c r="G181" s="108"/>
      <c r="H181" s="108"/>
      <c r="I181" s="108"/>
      <c r="J181" s="108"/>
      <c r="K181" s="108"/>
      <c r="L181" s="108"/>
      <c r="M181" s="108"/>
      <c r="N181" s="225">
        <f>$BK$181</f>
        <v>0</v>
      </c>
      <c r="O181" s="226"/>
      <c r="P181" s="226"/>
      <c r="Q181" s="226"/>
      <c r="R181" s="103"/>
      <c r="T181" s="104"/>
      <c r="W181" s="105">
        <f>$W$182</f>
        <v>0</v>
      </c>
      <c r="Y181" s="105">
        <f>$Y$182</f>
        <v>0</v>
      </c>
      <c r="AA181" s="106">
        <f>$AA$182</f>
        <v>0</v>
      </c>
      <c r="AR181" s="102" t="s">
        <v>18</v>
      </c>
      <c r="AT181" s="102" t="s">
        <v>71</v>
      </c>
      <c r="AU181" s="102" t="s">
        <v>18</v>
      </c>
      <c r="AY181" s="102" t="s">
        <v>117</v>
      </c>
      <c r="BK181" s="107">
        <f>$BK$182</f>
        <v>0</v>
      </c>
    </row>
    <row r="182" spans="2:65" s="6" customFormat="1" ht="39" customHeight="1">
      <c r="B182" s="19"/>
      <c r="C182" s="109" t="s">
        <v>239</v>
      </c>
      <c r="D182" s="109" t="s">
        <v>118</v>
      </c>
      <c r="E182" s="110" t="s">
        <v>240</v>
      </c>
      <c r="F182" s="216" t="s">
        <v>241</v>
      </c>
      <c r="G182" s="217"/>
      <c r="H182" s="217"/>
      <c r="I182" s="217"/>
      <c r="J182" s="111" t="s">
        <v>233</v>
      </c>
      <c r="K182" s="112">
        <v>369.359</v>
      </c>
      <c r="L182" s="218"/>
      <c r="M182" s="217"/>
      <c r="N182" s="218">
        <f>ROUND($L$182*$K$182,2)</f>
        <v>0</v>
      </c>
      <c r="O182" s="217"/>
      <c r="P182" s="217"/>
      <c r="Q182" s="217"/>
      <c r="R182" s="20"/>
      <c r="T182" s="113"/>
      <c r="U182" s="127" t="s">
        <v>37</v>
      </c>
      <c r="V182" s="128">
        <v>0</v>
      </c>
      <c r="W182" s="128">
        <f>$V$182*$K$182</f>
        <v>0</v>
      </c>
      <c r="X182" s="128">
        <v>0</v>
      </c>
      <c r="Y182" s="128">
        <f>$X$182*$K$182</f>
        <v>0</v>
      </c>
      <c r="Z182" s="128">
        <v>0</v>
      </c>
      <c r="AA182" s="129">
        <f>$Z$182*$K$182</f>
        <v>0</v>
      </c>
      <c r="AR182" s="6" t="s">
        <v>122</v>
      </c>
      <c r="AT182" s="6" t="s">
        <v>118</v>
      </c>
      <c r="AU182" s="6" t="s">
        <v>79</v>
      </c>
      <c r="AY182" s="6" t="s">
        <v>117</v>
      </c>
      <c r="BE182" s="116">
        <f>IF($U$182="základní",$N$182,0)</f>
        <v>0</v>
      </c>
      <c r="BF182" s="116">
        <f>IF($U$182="snížená",$N$182,0)</f>
        <v>0</v>
      </c>
      <c r="BG182" s="116">
        <f>IF($U$182="zákl. přenesená",$N$182,0)</f>
        <v>0</v>
      </c>
      <c r="BH182" s="116">
        <f>IF($U$182="sníž. přenesená",$N$182,0)</f>
        <v>0</v>
      </c>
      <c r="BI182" s="116">
        <f>IF($U$182="nulová",$N$182,0)</f>
        <v>0</v>
      </c>
      <c r="BJ182" s="6" t="s">
        <v>18</v>
      </c>
      <c r="BK182" s="116">
        <f>ROUND($L$182*$K$182,2)</f>
        <v>0</v>
      </c>
      <c r="BL182" s="6" t="s">
        <v>122</v>
      </c>
      <c r="BM182" s="6" t="s">
        <v>242</v>
      </c>
    </row>
    <row r="183" spans="2:18" s="6" customFormat="1" ht="7.5" customHeight="1">
      <c r="B183" s="41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3"/>
    </row>
    <row r="184" s="2" customFormat="1" ht="14.25" customHeight="1"/>
  </sheetData>
  <sheetProtection/>
  <mergeCells count="176">
    <mergeCell ref="N181:Q181"/>
    <mergeCell ref="H1:K1"/>
    <mergeCell ref="S2:AC2"/>
    <mergeCell ref="F182:I182"/>
    <mergeCell ref="L182:M182"/>
    <mergeCell ref="N182:Q182"/>
    <mergeCell ref="N116:Q116"/>
    <mergeCell ref="N117:Q117"/>
    <mergeCell ref="N118:Q118"/>
    <mergeCell ref="N138:Q138"/>
    <mergeCell ref="N164:Q164"/>
    <mergeCell ref="N178:Q178"/>
    <mergeCell ref="F177:I177"/>
    <mergeCell ref="F179:I179"/>
    <mergeCell ref="L179:M179"/>
    <mergeCell ref="N179:Q179"/>
    <mergeCell ref="N176:Q176"/>
    <mergeCell ref="F169:I169"/>
    <mergeCell ref="F170:I170"/>
    <mergeCell ref="F180:I180"/>
    <mergeCell ref="L180:M180"/>
    <mergeCell ref="N180:Q180"/>
    <mergeCell ref="F173:I173"/>
    <mergeCell ref="F174:I174"/>
    <mergeCell ref="L174:M174"/>
    <mergeCell ref="N174:Q174"/>
    <mergeCell ref="F175:I175"/>
    <mergeCell ref="F176:I176"/>
    <mergeCell ref="L176:M176"/>
    <mergeCell ref="L170:M170"/>
    <mergeCell ref="N170:Q170"/>
    <mergeCell ref="F171:I171"/>
    <mergeCell ref="F172:I172"/>
    <mergeCell ref="L172:M172"/>
    <mergeCell ref="N172:Q172"/>
    <mergeCell ref="F165:I165"/>
    <mergeCell ref="L165:M165"/>
    <mergeCell ref="N165:Q165"/>
    <mergeCell ref="F166:I166"/>
    <mergeCell ref="F167:I167"/>
    <mergeCell ref="F168:I168"/>
    <mergeCell ref="L168:M168"/>
    <mergeCell ref="N168:Q168"/>
    <mergeCell ref="F160:I160"/>
    <mergeCell ref="F161:I161"/>
    <mergeCell ref="L161:M161"/>
    <mergeCell ref="N161:Q161"/>
    <mergeCell ref="F162:I162"/>
    <mergeCell ref="F163:I163"/>
    <mergeCell ref="F156:I156"/>
    <mergeCell ref="F157:I157"/>
    <mergeCell ref="L157:M157"/>
    <mergeCell ref="N157:Q157"/>
    <mergeCell ref="F158:I158"/>
    <mergeCell ref="F159:I159"/>
    <mergeCell ref="L159:M159"/>
    <mergeCell ref="N159:Q159"/>
    <mergeCell ref="F153:I153"/>
    <mergeCell ref="L153:M153"/>
    <mergeCell ref="N153:Q153"/>
    <mergeCell ref="F154:I154"/>
    <mergeCell ref="F155:I155"/>
    <mergeCell ref="L155:M155"/>
    <mergeCell ref="N155:Q155"/>
    <mergeCell ref="F149:I149"/>
    <mergeCell ref="F150:I150"/>
    <mergeCell ref="L150:M150"/>
    <mergeCell ref="N150:Q150"/>
    <mergeCell ref="F151:I151"/>
    <mergeCell ref="F152:I152"/>
    <mergeCell ref="F146:I146"/>
    <mergeCell ref="L146:M146"/>
    <mergeCell ref="N146:Q146"/>
    <mergeCell ref="F147:I147"/>
    <mergeCell ref="F148:I148"/>
    <mergeCell ref="L148:M148"/>
    <mergeCell ref="N148:Q148"/>
    <mergeCell ref="F142:I142"/>
    <mergeCell ref="F143:I143"/>
    <mergeCell ref="F144:I144"/>
    <mergeCell ref="L144:M144"/>
    <mergeCell ref="N144:Q144"/>
    <mergeCell ref="F145:I145"/>
    <mergeCell ref="F139:I139"/>
    <mergeCell ref="L139:M139"/>
    <mergeCell ref="N139:Q139"/>
    <mergeCell ref="F141:I141"/>
    <mergeCell ref="L141:M141"/>
    <mergeCell ref="N141:Q141"/>
    <mergeCell ref="N140:Q140"/>
    <mergeCell ref="F134:I134"/>
    <mergeCell ref="L134:M134"/>
    <mergeCell ref="N134:Q134"/>
    <mergeCell ref="F135:I135"/>
    <mergeCell ref="F136:I136"/>
    <mergeCell ref="F137:I137"/>
    <mergeCell ref="F130:I130"/>
    <mergeCell ref="F131:I131"/>
    <mergeCell ref="F132:I132"/>
    <mergeCell ref="F133:I133"/>
    <mergeCell ref="L133:M133"/>
    <mergeCell ref="N133:Q133"/>
    <mergeCell ref="F127:I127"/>
    <mergeCell ref="L127:M127"/>
    <mergeCell ref="N127:Q127"/>
    <mergeCell ref="F128:I128"/>
    <mergeCell ref="F129:I129"/>
    <mergeCell ref="L129:M129"/>
    <mergeCell ref="N129:Q129"/>
    <mergeCell ref="F123:I123"/>
    <mergeCell ref="L123:M123"/>
    <mergeCell ref="N123:Q123"/>
    <mergeCell ref="F124:I124"/>
    <mergeCell ref="F125:I125"/>
    <mergeCell ref="F126:I126"/>
    <mergeCell ref="F119:I119"/>
    <mergeCell ref="L119:M119"/>
    <mergeCell ref="N119:Q119"/>
    <mergeCell ref="F120:I120"/>
    <mergeCell ref="F121:I121"/>
    <mergeCell ref="F122:I122"/>
    <mergeCell ref="M110:P110"/>
    <mergeCell ref="M112:Q112"/>
    <mergeCell ref="M113:Q113"/>
    <mergeCell ref="F115:I115"/>
    <mergeCell ref="L115:M115"/>
    <mergeCell ref="N115:Q115"/>
    <mergeCell ref="N95:Q95"/>
    <mergeCell ref="N97:Q97"/>
    <mergeCell ref="L99:Q99"/>
    <mergeCell ref="C105:Q105"/>
    <mergeCell ref="F107:P107"/>
    <mergeCell ref="F108:P108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5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3.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Dudík</dc:creator>
  <cp:keywords/>
  <dc:description/>
  <cp:lastModifiedBy>Zuzana Klimtová</cp:lastModifiedBy>
  <cp:lastPrinted>2015-12-16T10:18:54Z</cp:lastPrinted>
  <dcterms:created xsi:type="dcterms:W3CDTF">2015-12-14T14:02:40Z</dcterms:created>
  <dcterms:modified xsi:type="dcterms:W3CDTF">2015-12-16T11:20:00Z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