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55" windowHeight="8955" activeTab="1"/>
  </bookViews>
  <sheets>
    <sheet name="Rekapitulace stavby" sheetId="1" r:id="rId1"/>
    <sheet name="SO01 - SO 01 - Dešťová ka..." sheetId="2" r:id="rId2"/>
    <sheet name="SO02 - SO 02 - Komunikace" sheetId="3" r:id="rId3"/>
    <sheet name="VRN - Vedlejší rozpočtové..." sheetId="4" r:id="rId4"/>
  </sheets>
  <definedNames>
    <definedName name="_xlnm.Print_Titles" localSheetId="0">'Rekapitulace stavby'!$85:$85</definedName>
    <definedName name="_xlnm.Print_Titles" localSheetId="1">'SO01 - SO 01 - Dešťová ka...'!$116:$116</definedName>
    <definedName name="_xlnm.Print_Titles" localSheetId="2">'SO02 - SO 02 - Komunikace'!$115:$115</definedName>
    <definedName name="_xlnm.Print_Titles" localSheetId="3">'VRN - Vedlejší rozpočtové...'!$112:$112</definedName>
    <definedName name="_xlnm.Print_Area" localSheetId="0">'Rekapitulace stavby'!$C$4:$AP$70,'Rekapitulace stavby'!$C$76:$AP$94</definedName>
    <definedName name="_xlnm.Print_Area" localSheetId="1">'SO01 - SO 01 - Dešťová ka...'!$C$4:$Q$70,'SO01 - SO 01 - Dešťová ka...'!$C$76:$Q$100,'SO01 - SO 01 - Dešťová ka...'!$C$106:$Q$229</definedName>
    <definedName name="_xlnm.Print_Area" localSheetId="2">'SO02 - SO 02 - Komunikace'!$C$4:$Q$70,'SO02 - SO 02 - Komunikace'!$C$76:$Q$99,'SO02 - SO 02 - Komunikace'!$C$105:$Q$228</definedName>
    <definedName name="_xlnm.Print_Area" localSheetId="3">'VRN - Vedlejší rozpočtové...'!$C$4:$Q$70,'VRN - Vedlejší rozpočtové...'!$C$76:$Q$96,'VRN - Vedlejší rozpočtové...'!$C$102:$Q$121</definedName>
  </definedNames>
  <calcPr fullCalcOnLoad="1"/>
</workbook>
</file>

<file path=xl/sharedStrings.xml><?xml version="1.0" encoding="utf-8"?>
<sst xmlns="http://schemas.openxmlformats.org/spreadsheetml/2006/main" count="2664" uniqueCount="613">
  <si>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</si>
  <si>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</si>
  <si>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</si>
  <si>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</si>
  <si>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</si>
  <si>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</si>
  <si>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</si>
  <si>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</si>
  <si>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</si>
  <si>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</si>
  <si>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</si>
  <si>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</si>
  <si>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</si>
  <si>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P1404_1</t>
  </si>
  <si>
    <t>Stavba:</t>
  </si>
  <si>
    <t>REKONSTRUKCE KOMUNIKACE A DEŠŤOVÁ KANALIZACE v ulici. Sportovců, k,ú, Dolní Jirčany</t>
  </si>
  <si>
    <t>0,1</t>
  </si>
  <si>
    <t>JKSO:</t>
  </si>
  <si>
    <t>CC-CZ:</t>
  </si>
  <si>
    <t>1</t>
  </si>
  <si>
    <t>Místo:</t>
  </si>
  <si>
    <t xml:space="preserve"> </t>
  </si>
  <si>
    <t>Datum:</t>
  </si>
  <si>
    <t>29.05.2016</t>
  </si>
  <si>
    <t>10</t>
  </si>
  <si>
    <t>100</t>
  </si>
  <si>
    <t>Objednavatel:</t>
  </si>
  <si>
    <t>IČ:</t>
  </si>
  <si>
    <t>00241580</t>
  </si>
  <si>
    <t>Obec Psáry</t>
  </si>
  <si>
    <t>DIČ:</t>
  </si>
  <si>
    <t>Zhotovitel:</t>
  </si>
  <si>
    <t>Projektant:</t>
  </si>
  <si>
    <t>27230601</t>
  </si>
  <si>
    <t>HW PROJEKT s.r.o.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</si>
  <si>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</si>
  <si>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</si>
  <si>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</si>
  <si>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</si>
  <si>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</si>
  <si>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</si>
  <si>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</si>
  <si>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</si>
  <si>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</si>
  <si>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</si>
  <si>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</si>
  <si>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</si>
  <si>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</si>
  <si>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</si>
  <si>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</si>
  <si>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</si>
  <si>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</si>
  <si>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</si>
  <si>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</si>
  <si>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</si>
  <si>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</si>
  <si>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</si>
  <si>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</si>
  <si>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</si>
  <si>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</si>
  <si>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</si>
  <si>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</si>
  <si>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</si>
  <si>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</si>
  <si>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</si>
  <si>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</si>
  <si>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</si>
  <si>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</si>
  <si>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</si>
  <si>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</si>
  <si>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</si>
  <si>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</si>
  <si>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</si>
  <si>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</si>
  <si>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</si>
  <si>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</si>
  <si>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</si>
  <si>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</si>
  <si>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</si>
  <si>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</si>
  <si>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{A7D3BEFC-C70A-40E4-8350-923677E4990A}</t>
  </si>
  <si>
    <t>{00000000-0000-0000-0000-000000000000}</t>
  </si>
  <si>
    <t>SO01</t>
  </si>
  <si>
    <t>SO 01 - Dešťová kanalizace</t>
  </si>
  <si>
    <t>{E6FA8EF1-8CFB-411F-BB18-316CD8F319B7}</t>
  </si>
  <si>
    <t>SO02</t>
  </si>
  <si>
    <t>SO 02 - Komunikace</t>
  </si>
  <si>
    <t>{F4D76B15-B4F2-4018-BB4B-8BD026BB2B51}</t>
  </si>
  <si>
    <t>VRN</t>
  </si>
  <si>
    <t>Vedlejší rozpočtové náklady</t>
  </si>
  <si>
    <t>{508753B2-9650-4E35-8C1F-56A1DCDBEA75}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</si>
  <si>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</si>
  <si>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</si>
  <si>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</si>
  <si>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</si>
  <si>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</si>
  <si>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</si>
  <si>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</si>
  <si>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</si>
  <si>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SO01 - SO 01 - Dešťová kanalizace</t>
  </si>
  <si>
    <t>827 29 11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</si>
  <si>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</si>
  <si>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</si>
  <si>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</si>
  <si>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</si>
  <si>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</si>
  <si>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</si>
  <si>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</si>
  <si>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</si>
  <si>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</si>
  <si>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</si>
  <si>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</si>
  <si>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</si>
  <si>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</si>
  <si>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</si>
  <si>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Přesuny hmot a sutí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</si>
  <si>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</si>
  <si>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</si>
  <si>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</si>
  <si>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</si>
  <si>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</si>
  <si>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</si>
  <si>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</si>
  <si>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</si>
  <si>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</si>
  <si>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</si>
  <si>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</si>
  <si>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</si>
  <si>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</si>
  <si>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</si>
  <si>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</si>
  <si>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</si>
  <si>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</si>
  <si>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</si>
  <si>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115101201</t>
  </si>
  <si>
    <t>Čerpání vody na dopravní výšku do 10 m průměrný přítok do 500 l/min</t>
  </si>
  <si>
    <t>hod</t>
  </si>
  <si>
    <t>4</t>
  </si>
  <si>
    <t>-2062312740</t>
  </si>
  <si>
    <t>115101301</t>
  </si>
  <si>
    <t>Pohotovost čerpací soupravy pro dopravní výšku do 10 m přítok do 500 l/min</t>
  </si>
  <si>
    <t>den</t>
  </si>
  <si>
    <t>-553490793</t>
  </si>
  <si>
    <t>3</t>
  </si>
  <si>
    <t>119001401</t>
  </si>
  <si>
    <t>Dočasné zajištění potrubí ocelového nebo litinového DN do 200</t>
  </si>
  <si>
    <t>m</t>
  </si>
  <si>
    <t>764997218</t>
  </si>
  <si>
    <t>119001421</t>
  </si>
  <si>
    <t>Dočasné zajištění kabelů a kabelových tratí ze 3 volně ložených kabelů</t>
  </si>
  <si>
    <t>-292611816</t>
  </si>
  <si>
    <t>5</t>
  </si>
  <si>
    <t>130001101</t>
  </si>
  <si>
    <t>Příplatek za ztížení vykopávky v blízkosti podzemního vedení</t>
  </si>
  <si>
    <t>m3</t>
  </si>
  <si>
    <t>-21506102</t>
  </si>
  <si>
    <t>30*3</t>
  </si>
  <si>
    <t>VV</t>
  </si>
  <si>
    <t>6</t>
  </si>
  <si>
    <t>132101202</t>
  </si>
  <si>
    <t>Hloubení rýh š do 2000 mm v hornině tř. 1 a 2 objemu do 1000 m3</t>
  </si>
  <si>
    <t>895166130</t>
  </si>
  <si>
    <t>((28,09*0,9+26,16*1,495+117,05*2,1)-(171,3-16,3)*0,42-16,3*0,1)*1,3</t>
  </si>
  <si>
    <t>(19,1-5,6)*1,5*1,1+5,6*1,1*0,9"přípojky</t>
  </si>
  <si>
    <t>Součet</t>
  </si>
  <si>
    <t>380"344,324*1,1navýšení  10% na šachty</t>
  </si>
  <si>
    <t>380*0,3"30% z celkového objemu</t>
  </si>
  <si>
    <t>7</t>
  </si>
  <si>
    <t>132201202</t>
  </si>
  <si>
    <t>Hloubení rýh š do 2000 mm v hornině tř. 3 objemu do 1000 m3</t>
  </si>
  <si>
    <t>-1336091810</t>
  </si>
  <si>
    <t>380*0,5"50% z celkového objemu</t>
  </si>
  <si>
    <t>8</t>
  </si>
  <si>
    <t>132201209</t>
  </si>
  <si>
    <t>Příplatek za lepivost k hloubení rýh š do 2000 mm v hornině tř. 3</t>
  </si>
  <si>
    <t>312132248</t>
  </si>
  <si>
    <t>190*0,3</t>
  </si>
  <si>
    <t>9</t>
  </si>
  <si>
    <t>132301202</t>
  </si>
  <si>
    <t>Hloubení rýh š do 2000 mm v hornině tř. 4 objemu do 1000 m3</t>
  </si>
  <si>
    <t>1911333749</t>
  </si>
  <si>
    <t>380*0,2"20% z celkového objemu</t>
  </si>
  <si>
    <t>132301209</t>
  </si>
  <si>
    <t>Příplatek za lepivost k hloubení rýh š do 2000 mm v hornině tř. 4</t>
  </si>
  <si>
    <t>529724020</t>
  </si>
  <si>
    <t>76*0,3</t>
  </si>
  <si>
    <t>11</t>
  </si>
  <si>
    <t>151101101</t>
  </si>
  <si>
    <t>Zřízení příložného pažení a rozepření stěn rýh hl do 2 m</t>
  </si>
  <si>
    <t>m2</t>
  </si>
  <si>
    <t>-1821415042</t>
  </si>
  <si>
    <t>((28,09*0,9+26,16*1,495+117,05*2,1)-(171,3-16,3)*0,42-16,3*0,1)*2</t>
  </si>
  <si>
    <t>(19,1-5,6)*1,5*2+5,6*1,1*2"přípojky</t>
  </si>
  <si>
    <t>12</t>
  </si>
  <si>
    <t>151101111</t>
  </si>
  <si>
    <t>Odstranění příložného pažení a rozepření stěn rýh hl do 2 m</t>
  </si>
  <si>
    <t>-741062371</t>
  </si>
  <si>
    <t>13</t>
  </si>
  <si>
    <t>161101101</t>
  </si>
  <si>
    <t>Svislé přemístění výkopku z horniny tř. 1 až 4 hl výkopu do 2,5 m</t>
  </si>
  <si>
    <t>847419329</t>
  </si>
  <si>
    <t>380*0,5</t>
  </si>
  <si>
    <t>14</t>
  </si>
  <si>
    <t>162301101</t>
  </si>
  <si>
    <t>Vodorovné přemístění do 500 m výkopku/sypaniny z horniny tř. 1 až 4</t>
  </si>
  <si>
    <t>572502794</t>
  </si>
  <si>
    <t>168,241*2"přemístění výkopku určeného na zásypy na mezideponii a zpět</t>
  </si>
  <si>
    <t>162701R03</t>
  </si>
  <si>
    <t>Vodorovné přemístění přebytečného výkopku na skládku</t>
  </si>
  <si>
    <t>930425107</t>
  </si>
  <si>
    <t>skládka vybraná zhotovitelem po dohodě s investorem</t>
  </si>
  <si>
    <t>P</t>
  </si>
  <si>
    <t>380-168,241</t>
  </si>
  <si>
    <t>16</t>
  </si>
  <si>
    <t>167101102</t>
  </si>
  <si>
    <t>Nakládání výkopku z hornin tř. 1 až 4 přes 100 m3</t>
  </si>
  <si>
    <t>-17415412</t>
  </si>
  <si>
    <t>168,24"nakládání zásypového materiálu na mezideponii</t>
  </si>
  <si>
    <t>17</t>
  </si>
  <si>
    <t>171201211</t>
  </si>
  <si>
    <t>Poplatek za uložení odpadu ze sypaniny na skládce (skládkovné)</t>
  </si>
  <si>
    <t>t</t>
  </si>
  <si>
    <t>1060586778</t>
  </si>
  <si>
    <t>211,759*1,8</t>
  </si>
  <si>
    <t>18</t>
  </si>
  <si>
    <t>174101101</t>
  </si>
  <si>
    <t>Zásyp jam, šachet rýh nebo kolem objektů sypaninou se zhutněním</t>
  </si>
  <si>
    <t>-127739809</t>
  </si>
  <si>
    <t>380"výkop celkem</t>
  </si>
  <si>
    <t>-121,588"odpočet obsyp</t>
  </si>
  <si>
    <t>-(36,555+5,25)"odpočet lože+podkl. deska</t>
  </si>
  <si>
    <t>-15"odpočet obetonování</t>
  </si>
  <si>
    <t>-171,3*0,1675*0,1675*3,14"stoka</t>
  </si>
  <si>
    <t>-19,1*0,1125*0,1125*3,14"přípojky</t>
  </si>
  <si>
    <t>-1,208*(3*1+1,5+5*2)"šachty</t>
  </si>
  <si>
    <t>19</t>
  </si>
  <si>
    <t>175151101</t>
  </si>
  <si>
    <t>Obsypání potrubí strojně sypaninou bez prohození, uloženou do 3 m</t>
  </si>
  <si>
    <t>-419609047</t>
  </si>
  <si>
    <t>171,3*1,3*0,635-0,1675*0,1675*3,14*171,3"stoka</t>
  </si>
  <si>
    <t>19,1*1,1*0,525-0,1125*0,1125*3,14*19,1"přípojky</t>
  </si>
  <si>
    <t>20</t>
  </si>
  <si>
    <t>M</t>
  </si>
  <si>
    <t>583373020</t>
  </si>
  <si>
    <t>štěrkopísek</t>
  </si>
  <si>
    <t>-1355177459</t>
  </si>
  <si>
    <t>121,588*1,8</t>
  </si>
  <si>
    <t>211531111</t>
  </si>
  <si>
    <t>Výplň odvodňovacích žeber nebo trativodů kamenivem hrubým drceným frakce 16 až 32 mm</t>
  </si>
  <si>
    <t>994042152</t>
  </si>
  <si>
    <t>použije se v případě prosakování podzemní vody do výkopu, fakturováno bude dle skutečnosti</t>
  </si>
  <si>
    <t>0,05*171,3</t>
  </si>
  <si>
    <t>22</t>
  </si>
  <si>
    <t>212755214</t>
  </si>
  <si>
    <t>Trativody z drenážních trubek plastových flexibilních D 100 mm bez lože</t>
  </si>
  <si>
    <t>349988170</t>
  </si>
  <si>
    <t>23</t>
  </si>
  <si>
    <t>451572111</t>
  </si>
  <si>
    <t>Lože pod potrubí otevřený výkop z kameniva drobného těženého</t>
  </si>
  <si>
    <t>861454972</t>
  </si>
  <si>
    <t>(171,3*1,3+19,1*1,1)*0,15</t>
  </si>
  <si>
    <t>24</t>
  </si>
  <si>
    <t>452311131</t>
  </si>
  <si>
    <t>Podkladní desky z betonu prostého tř. C 12/15 otevřený výkop</t>
  </si>
  <si>
    <t>-1558126608</t>
  </si>
  <si>
    <t>0,7*0,15*50</t>
  </si>
  <si>
    <t>25</t>
  </si>
  <si>
    <t>452368211</t>
  </si>
  <si>
    <t>Výztuž podkladních desek nebo bloků nebo pražců otevřený výkop ze svařovaných sítí Kari</t>
  </si>
  <si>
    <t>-137507226</t>
  </si>
  <si>
    <t>3,2*0,7*50*1,2/1000</t>
  </si>
  <si>
    <t>26</t>
  </si>
  <si>
    <t>566000R01</t>
  </si>
  <si>
    <t>Vyspravení vozovky po překopech dle požadavku správce</t>
  </si>
  <si>
    <t>-2108926281</t>
  </si>
  <si>
    <t>2,6*1,3"v místě napojení na stávající dešťovou kanalizaci</t>
  </si>
  <si>
    <t>27</t>
  </si>
  <si>
    <t>566000R02</t>
  </si>
  <si>
    <t>Vyspravení vozovky vjezdů po překopech do úrovně pod obrusnou vrstvu</t>
  </si>
  <si>
    <t>-450527182</t>
  </si>
  <si>
    <t xml:space="preserve">zahrnuje zřízení podkladních vrstev , živičné vrstvy jsou součástí součástí SO 02 - Komunikace </t>
  </si>
  <si>
    <t>16,5*1,3+3,4*1,1"překop v prostoru frézování vozovky</t>
  </si>
  <si>
    <t>28</t>
  </si>
  <si>
    <t>871350410</t>
  </si>
  <si>
    <t>Montáž kanalizačního potrubí korugovaného SN 10  z polypropylenu DN 200</t>
  </si>
  <si>
    <t>1286944276</t>
  </si>
  <si>
    <t>19,1</t>
  </si>
  <si>
    <t>29</t>
  </si>
  <si>
    <t>286152060</t>
  </si>
  <si>
    <t>trubka kanalizační PP SN10 žebrovaná   DN 200 mm/ 2 m</t>
  </si>
  <si>
    <t>kus</t>
  </si>
  <si>
    <t>503696441</t>
  </si>
  <si>
    <t>10"19,1/2</t>
  </si>
  <si>
    <t>30</t>
  </si>
  <si>
    <t>871370410</t>
  </si>
  <si>
    <t>Montáž kanalizačního potrubí korugovaného SN 10 z polypropylenu DN 300</t>
  </si>
  <si>
    <t>1290846818</t>
  </si>
  <si>
    <t>31</t>
  </si>
  <si>
    <t>286152220</t>
  </si>
  <si>
    <t>trubka kanalizační PP SN10 DN 300 mm/ 5 m</t>
  </si>
  <si>
    <t>-1284446616</t>
  </si>
  <si>
    <t>35"171,3/5</t>
  </si>
  <si>
    <t>32</t>
  </si>
  <si>
    <t>877350410</t>
  </si>
  <si>
    <t>Montáž kolen na potrubí z PP trub korugovaných DN 200</t>
  </si>
  <si>
    <t>371861415</t>
  </si>
  <si>
    <t>33</t>
  </si>
  <si>
    <t>286154140</t>
  </si>
  <si>
    <t>koleno korugované 200/45°</t>
  </si>
  <si>
    <t>-1346504814</t>
  </si>
  <si>
    <t>WAVIN, kód výrobku: UF353300W</t>
  </si>
  <si>
    <t>34</t>
  </si>
  <si>
    <t>877370420</t>
  </si>
  <si>
    <t>Montáž odboček na potrubí z PP trub korugovaných DN 300</t>
  </si>
  <si>
    <t>2019598505</t>
  </si>
  <si>
    <t>35</t>
  </si>
  <si>
    <t>286154R01</t>
  </si>
  <si>
    <t>odbočka potrubí korugovaného 45° 300/200 mm</t>
  </si>
  <si>
    <t>2015575902</t>
  </si>
  <si>
    <t>WAVIN, kód výrobku: UF375200W</t>
  </si>
  <si>
    <t>36</t>
  </si>
  <si>
    <t>894411R02</t>
  </si>
  <si>
    <t>Šachty kanalizační z betonových dílců DN1000 na potrubí DN  do 300 hloubka dna do 2,5m, mont+dod</t>
  </si>
  <si>
    <t>1329536001</t>
  </si>
  <si>
    <t xml:space="preserve">– položka zahrnuje kompletní konstrukci kanalizační šachty 
-  úpravy typových konstrukcí, spojovací a těsnící materiál
- poklop s rámem D400 a stupadla
- šachtové vložky
- podkladní vrstvu z betonu tl. 100mm
- dodání  dílcú  požadovaného  tvaru  a  vlastností,  jejich  skladování,  doprava  a  osazení  do  definitivní polohy
- u dílců železobetonových a předpjatých veškerá výztuž, případně i tuhé kovové prvky a závěsná oka,
- úpravy a zařízení pro uložení a transport dílců
- veškeré požadované úpravy dílců, včetně doplňkových konstrukcí a vybavení,
- sestavení dílců na stavbě včetně montážních zařízení,plošin a prahů a pod.,
- výplň, těsnění a tmelení spár a spojů,
- očištění a ošetření úložných ploch,
- zednické výpomoce pro montáž dílců,
- označení dílců výrobním štítkem nebo jiným způsobem,
- úpravy dílců pro dodržení požadované přesnosti jejich osazení, včetně případných měření,
- veškerá zařízení pro zajištění stability v každém okamžiku,
- další práce dané případně specifikací k příslušnému prefabrik. dílci (úprava pohledových ploch, příp. rubových ploch, osazení měřících zařízení, zkoušení a měření dílců a pod.).
</t>
  </si>
  <si>
    <t>6"SD4 - SD8</t>
  </si>
  <si>
    <t>37</t>
  </si>
  <si>
    <t>894411R03</t>
  </si>
  <si>
    <t>Šachty kanalizační z betonových dílců DN1000 na potrubí DN  do 300 hloubka dna do 1,5m, mont+dod</t>
  </si>
  <si>
    <t>1762620404</t>
  </si>
  <si>
    <t>3"SD1, SD2, SD2a, SD3</t>
  </si>
  <si>
    <t>38</t>
  </si>
  <si>
    <t>895941R02</t>
  </si>
  <si>
    <t>Vpusť uliční z bet. prefabrikátů vč. mříže, mont+dod</t>
  </si>
  <si>
    <t>1232494122</t>
  </si>
  <si>
    <t>6"UV2 - UV7</t>
  </si>
  <si>
    <t>39</t>
  </si>
  <si>
    <t>899000R04</t>
  </si>
  <si>
    <t>Napojení na stávající kanalizaci</t>
  </si>
  <si>
    <t>kpl</t>
  </si>
  <si>
    <t>-1340732953</t>
  </si>
  <si>
    <t xml:space="preserve">napojení do stávající ČOV
</t>
  </si>
  <si>
    <t>40</t>
  </si>
  <si>
    <t>899623141</t>
  </si>
  <si>
    <t>Obetonování potrubí nebo zdiva stok betonem prostým tř. C 12/15 otevřený výkop</t>
  </si>
  <si>
    <t>1394568364</t>
  </si>
  <si>
    <t>50*0,3"při krytí manším než 80cm, dl. 50m viz. TZ</t>
  </si>
  <si>
    <t>41</t>
  </si>
  <si>
    <t>899643111</t>
  </si>
  <si>
    <t>Bednění pro obetonování potrubí otevřený výkop</t>
  </si>
  <si>
    <t>1531608473</t>
  </si>
  <si>
    <t>0,38*2*50</t>
  </si>
  <si>
    <t>42</t>
  </si>
  <si>
    <t>899650R01</t>
  </si>
  <si>
    <t>Zkouška vodotěsnosti kanalizačního potrubí</t>
  </si>
  <si>
    <t>-1594243019</t>
  </si>
  <si>
    <t>171,3+19,1</t>
  </si>
  <si>
    <t>43</t>
  </si>
  <si>
    <t>899999R03</t>
  </si>
  <si>
    <t>Napojení na stávající dešťovou kanalizaci</t>
  </si>
  <si>
    <t>417965276</t>
  </si>
  <si>
    <t>1"napojení na stáv. dešťovou kanalizaci v ul. Horní</t>
  </si>
  <si>
    <t>44</t>
  </si>
  <si>
    <t>919121R01</t>
  </si>
  <si>
    <t xml:space="preserve">Těsnění spár zálivkou </t>
  </si>
  <si>
    <t>-1945472278</t>
  </si>
  <si>
    <t>2*2,6</t>
  </si>
  <si>
    <t>45</t>
  </si>
  <si>
    <t>919735112</t>
  </si>
  <si>
    <t>Řezání stávajícího živičného krytu hl do 100 mm</t>
  </si>
  <si>
    <t>-612254494</t>
  </si>
  <si>
    <t>46</t>
  </si>
  <si>
    <t>998276101</t>
  </si>
  <si>
    <t>Přesun hmot pro trubní vedení z trub z plastických hmot otevřený výkop</t>
  </si>
  <si>
    <t>1861724160</t>
  </si>
  <si>
    <t>SO02 - SO 02 - Komunikace</t>
  </si>
  <si>
    <t>822 27 73</t>
  </si>
  <si>
    <t xml:space="preserve">    997 - Přesun sutě</t>
  </si>
  <si>
    <t>113107224</t>
  </si>
  <si>
    <t>Odstranění podkladu pl přes 200 m2 z kameniva drceného tl 400 mm</t>
  </si>
  <si>
    <t>623798117</t>
  </si>
  <si>
    <t>113107242</t>
  </si>
  <si>
    <t>Odstranění podkladu pl přes 200 m2 živičných tl 100 mm</t>
  </si>
  <si>
    <t>1264865077</t>
  </si>
  <si>
    <t>1250"odměřeno ze situace</t>
  </si>
  <si>
    <t>113154254</t>
  </si>
  <si>
    <t>Frézování živičného krytu tl 100 mm pruh š 1 m pl do 1000 m2 s překážkami v trase</t>
  </si>
  <si>
    <t>1411604796</t>
  </si>
  <si>
    <t>165"odměřeno ze situace</t>
  </si>
  <si>
    <t>113201111</t>
  </si>
  <si>
    <t>Vytrhání obrub chodníkových ležatých</t>
  </si>
  <si>
    <t>141566267</t>
  </si>
  <si>
    <t>240"ze situace</t>
  </si>
  <si>
    <t>122102202</t>
  </si>
  <si>
    <t>Odkopávky a prokopávky nezapažené pro silnice objemu do 1000 m3 v hornině tř. 1 a 2</t>
  </si>
  <si>
    <t>213529071</t>
  </si>
  <si>
    <t>600*0,5"z příčných řezů</t>
  </si>
  <si>
    <t>122202202</t>
  </si>
  <si>
    <t>Odkopávky a prokopávky nezapažené pro silnice objemu do 1000 m3 v hornině tř. 3</t>
  </si>
  <si>
    <t>927268067</t>
  </si>
  <si>
    <t>600*0,5</t>
  </si>
  <si>
    <t>122202209</t>
  </si>
  <si>
    <t>Příplatek k odkopávkám a prokopávkám pro silnice v hornině tř. 3 za lepivost</t>
  </si>
  <si>
    <t>1716983917</t>
  </si>
  <si>
    <t>300*0,3</t>
  </si>
  <si>
    <t>132201101</t>
  </si>
  <si>
    <t>Hloubení rýh š do 600 mm v hornině tř. 3 objemu do 100 m3</t>
  </si>
  <si>
    <t>-768015364</t>
  </si>
  <si>
    <t>175*0,15"rýha pro drenáž</t>
  </si>
  <si>
    <t>132201201</t>
  </si>
  <si>
    <t>Hloubení rýh š do 2000 mm v hornině tř. 3 objemu do 100 m3</t>
  </si>
  <si>
    <t>2106732700</t>
  </si>
  <si>
    <t>96,4*1,2*0,6"rýha pro vsak</t>
  </si>
  <si>
    <t>398527022</t>
  </si>
  <si>
    <t>600+26,25+69,408</t>
  </si>
  <si>
    <t>-1397841644</t>
  </si>
  <si>
    <t>695,658*1,8</t>
  </si>
  <si>
    <t>181301102</t>
  </si>
  <si>
    <t>Rozprostření ornice tl vrstvy do 150 mm pl do 500 m2 v rovině nebo ve svahu do 1:5</t>
  </si>
  <si>
    <t>-782939418</t>
  </si>
  <si>
    <t>87,3+16,04+17,3+1,91+16+17,55+5,3+10,4+14,3+4,7+21,3+4,05+2,65+19,5"odměřeno ze situace</t>
  </si>
  <si>
    <t>103715R01</t>
  </si>
  <si>
    <t>zemina na ohumusování - nákup a dovoz</t>
  </si>
  <si>
    <t>-764387147</t>
  </si>
  <si>
    <t>280,3*0,15</t>
  </si>
  <si>
    <t>181411131</t>
  </si>
  <si>
    <t>Založení parkového trávníku výsevem plochy do 1000 m2 v rovině a ve svahu do 1:5</t>
  </si>
  <si>
    <t>138535824</t>
  </si>
  <si>
    <t>005724100</t>
  </si>
  <si>
    <t>osivo směs travní parková</t>
  </si>
  <si>
    <t>kg</t>
  </si>
  <si>
    <t>1617937791</t>
  </si>
  <si>
    <t>238,3*0,015</t>
  </si>
  <si>
    <t>181951102</t>
  </si>
  <si>
    <t>Úprava pláně v hornině tř. 1 až 4 se zhutněním</t>
  </si>
  <si>
    <t>-10861398</t>
  </si>
  <si>
    <t>(1620-165-0,88*96,4+60+2+31)*1,05"odměřeno ze situace</t>
  </si>
  <si>
    <t>182101101</t>
  </si>
  <si>
    <t>Svahování v zářezech v hornině tř. 1 až 4</t>
  </si>
  <si>
    <t>-28767731</t>
  </si>
  <si>
    <t>365"ze situace</t>
  </si>
  <si>
    <t>184802111</t>
  </si>
  <si>
    <t>Chemické odplevelení před založením kultury nad 20 m2 postřikem na široko v rovině a svahu do 1:5</t>
  </si>
  <si>
    <t>396040870</t>
  </si>
  <si>
    <t>185803111</t>
  </si>
  <si>
    <t>Ošetření trávníku shrabáním v rovině a svahu do 1:5</t>
  </si>
  <si>
    <t>-956930581</t>
  </si>
  <si>
    <t>185804312</t>
  </si>
  <si>
    <t>Zalití rostlin vodou plocha přes 20 m2</t>
  </si>
  <si>
    <t>1117993147</t>
  </si>
  <si>
    <t>238,3*0,08</t>
  </si>
  <si>
    <t>211531111R</t>
  </si>
  <si>
    <t>-1800754622</t>
  </si>
  <si>
    <t>284*0,15"trativod</t>
  </si>
  <si>
    <t>1,2*0,6*96,4"vsak</t>
  </si>
  <si>
    <t>212572121</t>
  </si>
  <si>
    <t>Lože pro trativody z kameniva drobného těženého</t>
  </si>
  <si>
    <t>-322365413</t>
  </si>
  <si>
    <t>284*0,25*0,05</t>
  </si>
  <si>
    <t>212755216</t>
  </si>
  <si>
    <t>Trativody z drenážních trubek plastových flexibilních D 160 mm bez lože</t>
  </si>
  <si>
    <t>-2114837046</t>
  </si>
  <si>
    <t>561041R03</t>
  </si>
  <si>
    <t>Zlepšení vlastnosí zemin v aktivní zóně</t>
  </si>
  <si>
    <t>-100863341</t>
  </si>
  <si>
    <t>V případě  nedostatečné  únosnosti  zemní  pláně  je  nutno  ji  sanovat  výměnou  vrchní  vrstvy  za  materiál vhodný  do  aktivní  zóny  komunikace,  případně  provést  sanaci  stávajícího  materiálu  pomocí  vhodného pojiva a dosáhnout tak požadovaných hodnot E def,2 . 
O vhodném postupu rozhodne po odkrytí zemní pláně zodpovědný geotechnik.</t>
  </si>
  <si>
    <t>(1620-165-96,4*0,88)*1,05"pod vozovku</t>
  </si>
  <si>
    <t>564251111</t>
  </si>
  <si>
    <t>Podklad nebo podsyp ze štěrkopísku ŠP tl 150 mm</t>
  </si>
  <si>
    <t>-1489872782</t>
  </si>
  <si>
    <t>2*1,05"vstupy</t>
  </si>
  <si>
    <t>564261111</t>
  </si>
  <si>
    <t>Podklad nebo podsyp ze štěrkopísku ŠP tl 200 mm</t>
  </si>
  <si>
    <t>-1448069329</t>
  </si>
  <si>
    <t>(1620-165-96,4*0,88+60)*1,05"pod vozovku a pod vjezdy</t>
  </si>
  <si>
    <t>564271111</t>
  </si>
  <si>
    <t>Podklad nebo podsyp ze štěrkopísku ŠP tl 250 mm</t>
  </si>
  <si>
    <t>1679884023</t>
  </si>
  <si>
    <t>31*1,05"pod polovegetační dlažbu</t>
  </si>
  <si>
    <t>564811113</t>
  </si>
  <si>
    <t>Podklad ze štěrkodrtě ŠD tl 70 mm</t>
  </si>
  <si>
    <t>1389054890</t>
  </si>
  <si>
    <t>96,4*0,8"pod dlažbu vsaku</t>
  </si>
  <si>
    <t>565145111</t>
  </si>
  <si>
    <t>Asfaltový beton vrstva podkladní ACP 16 (obalované kamenivo OKS) tl 60 mm š do 3 m</t>
  </si>
  <si>
    <t>93044280</t>
  </si>
  <si>
    <t>1620"dle TZ</t>
  </si>
  <si>
    <t>-165" odpočet frézované plochy vozovky</t>
  </si>
  <si>
    <t>-96,4*0,88"odpočet plochy vsaku</t>
  </si>
  <si>
    <t>567122111</t>
  </si>
  <si>
    <t>Podklad ze směsi stmelené cementem SC C 8/10 (KSC I) tl 120 mm</t>
  </si>
  <si>
    <t>1086851142</t>
  </si>
  <si>
    <t>1620-165-96,4*0,88</t>
  </si>
  <si>
    <t>577134111</t>
  </si>
  <si>
    <t>Asfaltový beton vrstva obrusná ACO 11 (ABS) tř. I tl 40 mm š do 3 m z nemodifikovaného asfaltu</t>
  </si>
  <si>
    <t>-211681456</t>
  </si>
  <si>
    <t>596211110</t>
  </si>
  <si>
    <t>Kladení zámkové dlažby komunikací pro pěší tl 60 mm skupiny A pl do 50 m2</t>
  </si>
  <si>
    <t>-586448593</t>
  </si>
  <si>
    <t>592450400</t>
  </si>
  <si>
    <t>dlažba zámková tl. 6 cm přírodní</t>
  </si>
  <si>
    <t>1691843501</t>
  </si>
  <si>
    <t>spotřeba: 38 kus/m2</t>
  </si>
  <si>
    <t>596212210</t>
  </si>
  <si>
    <t>Kladení zámkové dlažby pozemních komunikací tl 80 mm skupiny A pl do 50 m2</t>
  </si>
  <si>
    <t>-451663175</t>
  </si>
  <si>
    <t>60"viz. TZ</t>
  </si>
  <si>
    <t>592450900</t>
  </si>
  <si>
    <t>dlažba zámková tl. 8 cm přírodní</t>
  </si>
  <si>
    <t>472415951</t>
  </si>
  <si>
    <t>596412210</t>
  </si>
  <si>
    <t>Kladení dlažby z vegetačních tvárnic pozemních komunikací tl 80 mm do 50 m2</t>
  </si>
  <si>
    <t>1401833778</t>
  </si>
  <si>
    <t>31"zpevněná plocha</t>
  </si>
  <si>
    <t>592282290</t>
  </si>
  <si>
    <t>dlažba vegetační  60 x 40 x 8 cm</t>
  </si>
  <si>
    <t>1440767391</t>
  </si>
  <si>
    <t>31/(0,6*0,4)</t>
  </si>
  <si>
    <t>596412312</t>
  </si>
  <si>
    <t>Kladení dlažby z vegetačních tvárnic pozemních komunikací tl 100 mm do 300 m2</t>
  </si>
  <si>
    <t>-1580190052</t>
  </si>
  <si>
    <t>96,4*0,8" vsak</t>
  </si>
  <si>
    <t>592281150</t>
  </si>
  <si>
    <t>tvárnice betonová zatravňovací 10, 60x40x10 cm</t>
  </si>
  <si>
    <t>-1547933266</t>
  </si>
  <si>
    <t>77,12/(0,6*0,4)</t>
  </si>
  <si>
    <t>914111111</t>
  </si>
  <si>
    <t>Montáž svislé dopravní značky do velikosti 1 m2 objímkami na sloupek nebo konzolu</t>
  </si>
  <si>
    <t>-120936974</t>
  </si>
  <si>
    <t>404441110</t>
  </si>
  <si>
    <t>značka svislá reflexní omezení rychlosti na 30km/h</t>
  </si>
  <si>
    <t>397771909</t>
  </si>
  <si>
    <t>914511111</t>
  </si>
  <si>
    <t>Montáž sloupku dopravních značek délky do 3,5 m s betonovým základem</t>
  </si>
  <si>
    <t>1580757239</t>
  </si>
  <si>
    <t>404452250</t>
  </si>
  <si>
    <t>sloupek Zn 60 - 350</t>
  </si>
  <si>
    <t>226064033</t>
  </si>
  <si>
    <t>916231213</t>
  </si>
  <si>
    <t>Osazení chodníkového obrubníku betonového stojatého s boční opěrou do lože z betonu prostého</t>
  </si>
  <si>
    <t>-1021299821</t>
  </si>
  <si>
    <t>275+273+1,1*2+1*19+1,9*17,5</t>
  </si>
  <si>
    <t>592174600</t>
  </si>
  <si>
    <t>obrubník betonový chodníkový ABO 2-15 100x15x25 cm</t>
  </si>
  <si>
    <t>1690702509</t>
  </si>
  <si>
    <t>916331112</t>
  </si>
  <si>
    <t>Osazení zahradního obrubníku betonového do lože z betonu s boční opěrou</t>
  </si>
  <si>
    <t>177064117</t>
  </si>
  <si>
    <t>47</t>
  </si>
  <si>
    <t>592172120</t>
  </si>
  <si>
    <t>obrubník betonový zahradní ABO 020-19 šedý 100 x 5 x 20 cm</t>
  </si>
  <si>
    <t>-1338959147</t>
  </si>
  <si>
    <t>5,6+4,4+9,1+5,3+4,2+4,1+8,4+5,5+3,6+4,65+5,9</t>
  </si>
  <si>
    <t>48</t>
  </si>
  <si>
    <t>592172200</t>
  </si>
  <si>
    <t>obrubník betonový parkový 100 x 8 x 20 cm šedý</t>
  </si>
  <si>
    <t>895813232</t>
  </si>
  <si>
    <t>98"vsak</t>
  </si>
  <si>
    <t>49</t>
  </si>
  <si>
    <t>-506515025</t>
  </si>
  <si>
    <t>32"navázání na stávající vozovku</t>
  </si>
  <si>
    <t>50</t>
  </si>
  <si>
    <t>-2017758638</t>
  </si>
  <si>
    <t>14,5+17,5</t>
  </si>
  <si>
    <t>51</t>
  </si>
  <si>
    <t>997221R01</t>
  </si>
  <si>
    <t>Odvoz suti a vybouraných hmot na skládku se složením a hrubým urovnáním</t>
  </si>
  <si>
    <t>-1660131456</t>
  </si>
  <si>
    <t>52</t>
  </si>
  <si>
    <t>998225111</t>
  </si>
  <si>
    <t>Přesun hmot pro pozemní komunikace a letiště s krytem živičným</t>
  </si>
  <si>
    <t>1983267914</t>
  </si>
  <si>
    <t>53</t>
  </si>
  <si>
    <t>997221815</t>
  </si>
  <si>
    <t>Poplatek za uložení betonového odpadu na skládce (skládkovné)</t>
  </si>
  <si>
    <t>-387607657</t>
  </si>
  <si>
    <t>240*0,23</t>
  </si>
  <si>
    <t>54</t>
  </si>
  <si>
    <t>997221845</t>
  </si>
  <si>
    <t>Poplatek za uložení odpadu z asfaltových povrchů na skládce (skládkovné)</t>
  </si>
  <si>
    <t>566804778</t>
  </si>
  <si>
    <t>1250*0,181"bourání</t>
  </si>
  <si>
    <t>165*0,256"frézování</t>
  </si>
  <si>
    <t>55</t>
  </si>
  <si>
    <t>997221855</t>
  </si>
  <si>
    <t>Poplatek za uložení odpadu z kameniva na skládce (skládkovné)</t>
  </si>
  <si>
    <t>-829457385</t>
  </si>
  <si>
    <t>1250*0,56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</si>
  <si>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</si>
  <si>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</si>
  <si>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</si>
  <si>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</si>
  <si>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012203000</t>
  </si>
  <si>
    <t>Geodetické práce při provádění stavby</t>
  </si>
  <si>
    <t>Kč</t>
  </si>
  <si>
    <t>1024</t>
  </si>
  <si>
    <t>553807255</t>
  </si>
  <si>
    <t>013254000</t>
  </si>
  <si>
    <t>Dokumentace skutečného provedení stavby</t>
  </si>
  <si>
    <t>1409741859</t>
  </si>
  <si>
    <t>030001000</t>
  </si>
  <si>
    <t>Zařízení staveniště dle POV stavby (zřízení, provoz, odstranění)</t>
  </si>
  <si>
    <t>1939602437</t>
  </si>
  <si>
    <t>079002000</t>
  </si>
  <si>
    <t>Ostatní provozní vlivy - Dopravní opatření v průběhu stavby vč. návrhu a jeho projednání s Policií ČR</t>
  </si>
  <si>
    <t>1267835839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</si>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</sst>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0" borderId="0" applyNumberFormat="0" applyBorder="0" applyAlignment="0" applyProtection="0"/>
    <xf numFmtId="0" fontId="5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8" applyNumberFormat="0" applyAlignment="0" applyProtection="0"/>
    <xf numFmtId="0" fontId="67" fillId="26" borderId="8" applyNumberFormat="0" applyAlignment="0" applyProtection="0"/>
    <xf numFmtId="0" fontId="68" fillId="26" borderId="9" applyNumberFormat="0" applyAlignment="0" applyProtection="0"/>
    <xf numFmtId="0" fontId="69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0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168" fontId="28" fillId="0" borderId="0" xfId="0" applyNumberFormat="1" applyFont="1" applyAlignment="1">
      <alignment horizontal="right" vertical="center"/>
    </xf>
    <xf numFmtId="0" fontId="28" fillId="0" borderId="14" xfId="0" applyFont="1" applyBorder="1" applyAlignment="1">
      <alignment horizontal="left" vertical="center"/>
    </xf>
    <xf numFmtId="0" fontId="28" fillId="0" borderId="22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8" fontId="29" fillId="0" borderId="0" xfId="0" applyNumberFormat="1" applyFont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31" fillId="0" borderId="33" xfId="0" applyFont="1" applyBorder="1" applyAlignment="1">
      <alignment horizontal="center" vertical="center"/>
    </xf>
    <xf numFmtId="49" fontId="31" fillId="0" borderId="33" xfId="0" applyNumberFormat="1" applyFont="1" applyBorder="1" applyAlignment="1">
      <alignment horizontal="left" vertical="center" wrapText="1"/>
    </xf>
    <xf numFmtId="0" fontId="31" fillId="0" borderId="33" xfId="0" applyFont="1" applyBorder="1" applyAlignment="1">
      <alignment horizontal="center" vertical="center" wrapText="1"/>
    </xf>
    <xf numFmtId="168" fontId="31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28" fillId="0" borderId="24" xfId="0" applyFont="1" applyBorder="1" applyAlignment="1">
      <alignment horizontal="left" vertical="center"/>
    </xf>
    <xf numFmtId="0" fontId="28" fillId="0" borderId="25" xfId="0" applyFont="1" applyBorder="1" applyAlignment="1">
      <alignment horizontal="left" vertical="center"/>
    </xf>
    <xf numFmtId="0" fontId="28" fillId="0" borderId="26" xfId="0" applyFont="1" applyBorder="1" applyAlignment="1">
      <alignment horizontal="left" vertical="center"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4" xfId="0" applyFill="1" applyBorder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0" fontId="71" fillId="33" borderId="0" xfId="36" applyFont="1" applyFill="1" applyAlignment="1" applyProtection="1">
      <alignment horizontal="center" vertical="center"/>
      <protection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0" borderId="33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/>
    </xf>
    <xf numFmtId="164" fontId="23" fillId="0" borderId="0" xfId="0" applyNumberFormat="1" applyFont="1" applyAlignment="1">
      <alignment horizontal="right"/>
    </xf>
    <xf numFmtId="0" fontId="30" fillId="0" borderId="0" xfId="0" applyFont="1" applyAlignment="1">
      <alignment horizontal="left" vertical="top" wrapText="1"/>
    </xf>
    <xf numFmtId="0" fontId="31" fillId="0" borderId="33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/>
    </xf>
    <xf numFmtId="164" fontId="31" fillId="0" borderId="33" xfId="0" applyNumberFormat="1" applyFont="1" applyBorder="1" applyAlignment="1">
      <alignment horizontal="right"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4" fontId="23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6CE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EA8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4BC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78C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F6CE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0EA8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4BC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78C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zoomScalePageLayoutView="0" workbookViewId="0" topLeftCell="A1">
      <pane ySplit="1" topLeftCell="A76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4" t="s">
        <v>0</v>
      </c>
      <c r="B1" s="145"/>
      <c r="C1" s="145"/>
      <c r="D1" s="146" t="s">
        <v>1</v>
      </c>
      <c r="E1" s="145"/>
      <c r="F1" s="145"/>
      <c r="G1" s="145"/>
      <c r="H1" s="145"/>
      <c r="I1" s="145"/>
      <c r="J1" s="145"/>
      <c r="K1" s="147" t="s">
        <v>606</v>
      </c>
      <c r="L1" s="147"/>
      <c r="M1" s="147"/>
      <c r="N1" s="147"/>
      <c r="O1" s="147"/>
      <c r="P1" s="147"/>
      <c r="Q1" s="147"/>
      <c r="R1" s="147"/>
      <c r="S1" s="147"/>
      <c r="T1" s="145"/>
      <c r="U1" s="145"/>
      <c r="V1" s="145"/>
      <c r="W1" s="147" t="s">
        <v>607</v>
      </c>
      <c r="X1" s="147"/>
      <c r="Y1" s="147"/>
      <c r="Z1" s="147"/>
      <c r="AA1" s="147"/>
      <c r="AB1" s="147"/>
      <c r="AC1" s="147"/>
      <c r="AD1" s="147"/>
      <c r="AE1" s="147"/>
      <c r="AF1" s="147"/>
      <c r="AG1" s="145"/>
      <c r="AH1" s="14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8" t="s">
        <v>4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R2" s="153" t="s">
        <v>5</v>
      </c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74" t="s">
        <v>9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61" t="s">
        <v>13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79" t="s">
        <v>15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2:71" s="2" customFormat="1" ht="15" customHeight="1">
      <c r="B8" s="10"/>
      <c r="D8" s="16" t="s">
        <v>20</v>
      </c>
      <c r="K8" s="14" t="s">
        <v>21</v>
      </c>
      <c r="AK8" s="16" t="s">
        <v>22</v>
      </c>
      <c r="AN8" s="14" t="s">
        <v>23</v>
      </c>
      <c r="AQ8" s="11"/>
      <c r="BS8" s="6" t="s">
        <v>24</v>
      </c>
    </row>
    <row r="9" spans="2:71" s="2" customFormat="1" ht="15" customHeight="1">
      <c r="B9" s="10"/>
      <c r="AQ9" s="11"/>
      <c r="BS9" s="6" t="s">
        <v>25</v>
      </c>
    </row>
    <row r="10" spans="2:71" s="2" customFormat="1" ht="15" customHeight="1">
      <c r="B10" s="10"/>
      <c r="D10" s="16" t="s">
        <v>26</v>
      </c>
      <c r="AK10" s="16" t="s">
        <v>27</v>
      </c>
      <c r="AN10" s="14" t="s">
        <v>28</v>
      </c>
      <c r="AQ10" s="11"/>
      <c r="BS10" s="6" t="s">
        <v>16</v>
      </c>
    </row>
    <row r="11" spans="2:71" s="2" customFormat="1" ht="19.5" customHeight="1">
      <c r="B11" s="10"/>
      <c r="E11" s="14" t="s">
        <v>29</v>
      </c>
      <c r="AK11" s="16" t="s">
        <v>30</v>
      </c>
      <c r="AN11" s="14"/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31</v>
      </c>
      <c r="AK13" s="16" t="s">
        <v>27</v>
      </c>
      <c r="AN13" s="14"/>
      <c r="AQ13" s="11"/>
      <c r="BS13" s="6" t="s">
        <v>16</v>
      </c>
    </row>
    <row r="14" spans="2:71" s="2" customFormat="1" ht="15.75" customHeight="1">
      <c r="B14" s="10"/>
      <c r="E14" s="14" t="s">
        <v>21</v>
      </c>
      <c r="AK14" s="16" t="s">
        <v>30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32</v>
      </c>
      <c r="AK16" s="16" t="s">
        <v>27</v>
      </c>
      <c r="AN16" s="14" t="s">
        <v>33</v>
      </c>
      <c r="AQ16" s="11"/>
      <c r="BS16" s="6" t="s">
        <v>3</v>
      </c>
    </row>
    <row r="17" spans="2:71" s="2" customFormat="1" ht="19.5" customHeight="1">
      <c r="B17" s="10"/>
      <c r="E17" s="14" t="s">
        <v>34</v>
      </c>
      <c r="AK17" s="16" t="s">
        <v>30</v>
      </c>
      <c r="AN17" s="14"/>
      <c r="AQ17" s="11"/>
      <c r="BS17" s="6" t="s">
        <v>35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36</v>
      </c>
      <c r="AK19" s="16" t="s">
        <v>27</v>
      </c>
      <c r="AN19" s="14"/>
      <c r="AQ19" s="11"/>
      <c r="BS19" s="6" t="s">
        <v>6</v>
      </c>
    </row>
    <row r="20" spans="2:43" s="2" customFormat="1" ht="15.75" customHeight="1">
      <c r="B20" s="10"/>
      <c r="E20" s="14" t="s">
        <v>21</v>
      </c>
      <c r="AK20" s="16" t="s">
        <v>30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37</v>
      </c>
      <c r="AQ22" s="11"/>
    </row>
    <row r="23" spans="2:43" s="2" customFormat="1" ht="15.75" customHeight="1">
      <c r="B23" s="10"/>
      <c r="E23" s="180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38</v>
      </c>
      <c r="AK26" s="175">
        <f>ROUND($AG$87,2)</f>
        <v>0</v>
      </c>
      <c r="AL26" s="154"/>
      <c r="AM26" s="154"/>
      <c r="AN26" s="154"/>
      <c r="AO26" s="154"/>
      <c r="AQ26" s="11"/>
    </row>
    <row r="27" spans="2:43" s="2" customFormat="1" ht="15" customHeight="1">
      <c r="B27" s="10"/>
      <c r="D27" s="18" t="s">
        <v>39</v>
      </c>
      <c r="AK27" s="175">
        <f>ROUND($AG$92,2)</f>
        <v>0</v>
      </c>
      <c r="AL27" s="154"/>
      <c r="AM27" s="154"/>
      <c r="AN27" s="154"/>
      <c r="AO27" s="154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40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76">
        <f>ROUND($AK$26+$AK$27,2)</f>
        <v>0</v>
      </c>
      <c r="AL29" s="177"/>
      <c r="AM29" s="177"/>
      <c r="AN29" s="177"/>
      <c r="AO29" s="177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41</v>
      </c>
      <c r="F31" s="24" t="s">
        <v>42</v>
      </c>
      <c r="L31" s="169">
        <v>0.21</v>
      </c>
      <c r="M31" s="170"/>
      <c r="N31" s="170"/>
      <c r="O31" s="170"/>
      <c r="T31" s="26" t="s">
        <v>43</v>
      </c>
      <c r="W31" s="171">
        <f>ROUND($AZ$87+SUM($CD$93:$CD$93),2)</f>
        <v>0</v>
      </c>
      <c r="X31" s="170"/>
      <c r="Y31" s="170"/>
      <c r="Z31" s="170"/>
      <c r="AA31" s="170"/>
      <c r="AB31" s="170"/>
      <c r="AC31" s="170"/>
      <c r="AD31" s="170"/>
      <c r="AE31" s="170"/>
      <c r="AK31" s="171">
        <f>ROUND($AV$87+SUM($BY$93:$BY$93),2)</f>
        <v>0</v>
      </c>
      <c r="AL31" s="170"/>
      <c r="AM31" s="170"/>
      <c r="AN31" s="170"/>
      <c r="AO31" s="170"/>
      <c r="AQ31" s="27"/>
    </row>
    <row r="32" spans="2:43" s="6" customFormat="1" ht="15" customHeight="1">
      <c r="B32" s="23"/>
      <c r="F32" s="24" t="s">
        <v>44</v>
      </c>
      <c r="L32" s="169">
        <v>0.15</v>
      </c>
      <c r="M32" s="170"/>
      <c r="N32" s="170"/>
      <c r="O32" s="170"/>
      <c r="T32" s="26" t="s">
        <v>43</v>
      </c>
      <c r="W32" s="171">
        <f>ROUND($BA$87+SUM($CE$93:$CE$93),2)</f>
        <v>0</v>
      </c>
      <c r="X32" s="170"/>
      <c r="Y32" s="170"/>
      <c r="Z32" s="170"/>
      <c r="AA32" s="170"/>
      <c r="AB32" s="170"/>
      <c r="AC32" s="170"/>
      <c r="AD32" s="170"/>
      <c r="AE32" s="170"/>
      <c r="AK32" s="171">
        <f>ROUND($AW$87+SUM($BZ$93:$BZ$93),2)</f>
        <v>0</v>
      </c>
      <c r="AL32" s="170"/>
      <c r="AM32" s="170"/>
      <c r="AN32" s="170"/>
      <c r="AO32" s="170"/>
      <c r="AQ32" s="27"/>
    </row>
    <row r="33" spans="2:43" s="6" customFormat="1" ht="15" customHeight="1" hidden="1">
      <c r="B33" s="23"/>
      <c r="F33" s="24" t="s">
        <v>45</v>
      </c>
      <c r="L33" s="169">
        <v>0.21</v>
      </c>
      <c r="M33" s="170"/>
      <c r="N33" s="170"/>
      <c r="O33" s="170"/>
      <c r="T33" s="26" t="s">
        <v>43</v>
      </c>
      <c r="W33" s="171">
        <f>ROUND($BB$87+SUM($CF$93:$CF$93),2)</f>
        <v>0</v>
      </c>
      <c r="X33" s="170"/>
      <c r="Y33" s="170"/>
      <c r="Z33" s="170"/>
      <c r="AA33" s="170"/>
      <c r="AB33" s="170"/>
      <c r="AC33" s="170"/>
      <c r="AD33" s="170"/>
      <c r="AE33" s="170"/>
      <c r="AK33" s="171">
        <v>0</v>
      </c>
      <c r="AL33" s="170"/>
      <c r="AM33" s="170"/>
      <c r="AN33" s="170"/>
      <c r="AO33" s="170"/>
      <c r="AQ33" s="27"/>
    </row>
    <row r="34" spans="2:43" s="6" customFormat="1" ht="15" customHeight="1" hidden="1">
      <c r="B34" s="23"/>
      <c r="F34" s="24" t="s">
        <v>46</v>
      </c>
      <c r="L34" s="169">
        <v>0.15</v>
      </c>
      <c r="M34" s="170"/>
      <c r="N34" s="170"/>
      <c r="O34" s="170"/>
      <c r="T34" s="26" t="s">
        <v>43</v>
      </c>
      <c r="W34" s="171">
        <f>ROUND($BC$87+SUM($CG$93:$CG$93),2)</f>
        <v>0</v>
      </c>
      <c r="X34" s="170"/>
      <c r="Y34" s="170"/>
      <c r="Z34" s="170"/>
      <c r="AA34" s="170"/>
      <c r="AB34" s="170"/>
      <c r="AC34" s="170"/>
      <c r="AD34" s="170"/>
      <c r="AE34" s="170"/>
      <c r="AK34" s="171">
        <v>0</v>
      </c>
      <c r="AL34" s="170"/>
      <c r="AM34" s="170"/>
      <c r="AN34" s="170"/>
      <c r="AO34" s="170"/>
      <c r="AQ34" s="27"/>
    </row>
    <row r="35" spans="2:43" s="6" customFormat="1" ht="15" customHeight="1" hidden="1">
      <c r="B35" s="23"/>
      <c r="F35" s="24" t="s">
        <v>47</v>
      </c>
      <c r="L35" s="169">
        <v>0</v>
      </c>
      <c r="M35" s="170"/>
      <c r="N35" s="170"/>
      <c r="O35" s="170"/>
      <c r="T35" s="26" t="s">
        <v>43</v>
      </c>
      <c r="W35" s="171">
        <f>ROUND($BD$87+SUM($CH$93:$CH$93),2)</f>
        <v>0</v>
      </c>
      <c r="X35" s="170"/>
      <c r="Y35" s="170"/>
      <c r="Z35" s="170"/>
      <c r="AA35" s="170"/>
      <c r="AB35" s="170"/>
      <c r="AC35" s="170"/>
      <c r="AD35" s="170"/>
      <c r="AE35" s="170"/>
      <c r="AK35" s="171">
        <v>0</v>
      </c>
      <c r="AL35" s="170"/>
      <c r="AM35" s="170"/>
      <c r="AN35" s="170"/>
      <c r="AO35" s="170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48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49</v>
      </c>
      <c r="U37" s="30"/>
      <c r="V37" s="30"/>
      <c r="W37" s="30"/>
      <c r="X37" s="172" t="s">
        <v>50</v>
      </c>
      <c r="Y37" s="166"/>
      <c r="Z37" s="166"/>
      <c r="AA37" s="166"/>
      <c r="AB37" s="166"/>
      <c r="AC37" s="30"/>
      <c r="AD37" s="30"/>
      <c r="AE37" s="30"/>
      <c r="AF37" s="30"/>
      <c r="AG37" s="30"/>
      <c r="AH37" s="30"/>
      <c r="AI37" s="30"/>
      <c r="AJ37" s="30"/>
      <c r="AK37" s="173">
        <f>SUM($AK$29:$AK$35)</f>
        <v>0</v>
      </c>
      <c r="AL37" s="166"/>
      <c r="AM37" s="166"/>
      <c r="AN37" s="166"/>
      <c r="AO37" s="168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51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52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53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54</v>
      </c>
      <c r="S58" s="38"/>
      <c r="T58" s="38"/>
      <c r="U58" s="38"/>
      <c r="V58" s="38"/>
      <c r="W58" s="38"/>
      <c r="X58" s="38"/>
      <c r="Y58" s="38"/>
      <c r="Z58" s="40"/>
      <c r="AC58" s="37" t="s">
        <v>53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54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55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56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53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54</v>
      </c>
      <c r="S69" s="38"/>
      <c r="T69" s="38"/>
      <c r="U69" s="38"/>
      <c r="V69" s="38"/>
      <c r="W69" s="38"/>
      <c r="X69" s="38"/>
      <c r="Y69" s="38"/>
      <c r="Z69" s="40"/>
      <c r="AC69" s="37" t="s">
        <v>53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54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74" t="s">
        <v>57</v>
      </c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20"/>
    </row>
    <row r="77" spans="2:43" s="14" customFormat="1" ht="15" customHeight="1">
      <c r="B77" s="47"/>
      <c r="C77" s="16" t="s">
        <v>12</v>
      </c>
      <c r="L77" s="14" t="str">
        <f>$K$5</f>
        <v>P1404_1</v>
      </c>
      <c r="AQ77" s="48"/>
    </row>
    <row r="78" spans="2:43" s="49" customFormat="1" ht="37.5" customHeight="1">
      <c r="B78" s="50"/>
      <c r="C78" s="49" t="s">
        <v>14</v>
      </c>
      <c r="L78" s="160" t="str">
        <f>$K$6</f>
        <v>REKONSTRUKCE KOMUNIKACE A DEŠŤOVÁ KANALIZACE v ulici. Sportovců, k,ú, Dolní Jirčany</v>
      </c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20</v>
      </c>
      <c r="L80" s="52" t="str">
        <f>IF($K$8="","",$K$8)</f>
        <v> </v>
      </c>
      <c r="AI80" s="16" t="s">
        <v>22</v>
      </c>
      <c r="AM80" s="53" t="str">
        <f>IF($AN$8="","",$AN$8)</f>
        <v>29.05.2016</v>
      </c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26</v>
      </c>
      <c r="L82" s="14" t="str">
        <f>IF($E$11="","",$E$11)</f>
        <v>Obec Psáry</v>
      </c>
      <c r="AI82" s="16" t="s">
        <v>32</v>
      </c>
      <c r="AM82" s="161" t="str">
        <f>IF($E$17="","",$E$17)</f>
        <v>HW PROJEKT s.r.o.</v>
      </c>
      <c r="AN82" s="150"/>
      <c r="AO82" s="150"/>
      <c r="AP82" s="150"/>
      <c r="AQ82" s="20"/>
      <c r="AS82" s="162" t="s">
        <v>58</v>
      </c>
      <c r="AT82" s="163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31</v>
      </c>
      <c r="L83" s="14" t="str">
        <f>IF($E$14="","",$E$14)</f>
        <v> </v>
      </c>
      <c r="AI83" s="16" t="s">
        <v>36</v>
      </c>
      <c r="AM83" s="161" t="str">
        <f>IF($E$20="","",$E$20)</f>
        <v> </v>
      </c>
      <c r="AN83" s="150"/>
      <c r="AO83" s="150"/>
      <c r="AP83" s="150"/>
      <c r="AQ83" s="20"/>
      <c r="AS83" s="164"/>
      <c r="AT83" s="150"/>
      <c r="BD83" s="55"/>
    </row>
    <row r="84" spans="2:56" s="6" customFormat="1" ht="12" customHeight="1">
      <c r="B84" s="19"/>
      <c r="AQ84" s="20"/>
      <c r="AS84" s="164"/>
      <c r="AT84" s="150"/>
      <c r="BD84" s="55"/>
    </row>
    <row r="85" spans="2:57" s="6" customFormat="1" ht="30" customHeight="1">
      <c r="B85" s="19"/>
      <c r="C85" s="165" t="s">
        <v>59</v>
      </c>
      <c r="D85" s="166"/>
      <c r="E85" s="166"/>
      <c r="F85" s="166"/>
      <c r="G85" s="166"/>
      <c r="H85" s="30"/>
      <c r="I85" s="167" t="s">
        <v>60</v>
      </c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7" t="s">
        <v>61</v>
      </c>
      <c r="AH85" s="166"/>
      <c r="AI85" s="166"/>
      <c r="AJ85" s="166"/>
      <c r="AK85" s="166"/>
      <c r="AL85" s="166"/>
      <c r="AM85" s="166"/>
      <c r="AN85" s="167" t="s">
        <v>62</v>
      </c>
      <c r="AO85" s="166"/>
      <c r="AP85" s="168"/>
      <c r="AQ85" s="20"/>
      <c r="AS85" s="56" t="s">
        <v>63</v>
      </c>
      <c r="AT85" s="57" t="s">
        <v>64</v>
      </c>
      <c r="AU85" s="57" t="s">
        <v>65</v>
      </c>
      <c r="AV85" s="57" t="s">
        <v>66</v>
      </c>
      <c r="AW85" s="57" t="s">
        <v>67</v>
      </c>
      <c r="AX85" s="57" t="s">
        <v>68</v>
      </c>
      <c r="AY85" s="57" t="s">
        <v>69</v>
      </c>
      <c r="AZ85" s="57" t="s">
        <v>70</v>
      </c>
      <c r="BA85" s="57" t="s">
        <v>71</v>
      </c>
      <c r="BB85" s="57" t="s">
        <v>72</v>
      </c>
      <c r="BC85" s="57" t="s">
        <v>73</v>
      </c>
      <c r="BD85" s="58" t="s">
        <v>74</v>
      </c>
      <c r="BE85" s="59"/>
    </row>
    <row r="86" spans="2:56" s="6" customFormat="1" ht="12" customHeight="1">
      <c r="B86" s="19"/>
      <c r="AQ86" s="20"/>
      <c r="AS86" s="60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1" t="s">
        <v>75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149">
        <f>ROUND(SUM($AG$88:$AG$90),2)</f>
        <v>0</v>
      </c>
      <c r="AH87" s="159"/>
      <c r="AI87" s="159"/>
      <c r="AJ87" s="159"/>
      <c r="AK87" s="159"/>
      <c r="AL87" s="159"/>
      <c r="AM87" s="159"/>
      <c r="AN87" s="149">
        <f>SUM($AG$87,$AT$87)</f>
        <v>0</v>
      </c>
      <c r="AO87" s="159"/>
      <c r="AP87" s="159"/>
      <c r="AQ87" s="51"/>
      <c r="AS87" s="62">
        <f>ROUND(SUM($AS$88:$AS$90),2)</f>
        <v>0</v>
      </c>
      <c r="AT87" s="63">
        <f>ROUND(SUM($AV$87:$AW$87),2)</f>
        <v>0</v>
      </c>
      <c r="AU87" s="64">
        <f>ROUND(SUM($AU$88:$AU$90),5)</f>
        <v>2891.03224</v>
      </c>
      <c r="AV87" s="63">
        <f>ROUND($AZ$87*$L$31,2)</f>
        <v>0</v>
      </c>
      <c r="AW87" s="63">
        <f>ROUND($BA$87*$L$32,2)</f>
        <v>0</v>
      </c>
      <c r="AX87" s="63">
        <f>ROUND($BB$87*$L$31,2)</f>
        <v>0</v>
      </c>
      <c r="AY87" s="63">
        <f>ROUND($BC$87*$L$32,2)</f>
        <v>0</v>
      </c>
      <c r="AZ87" s="63">
        <f>ROUND(SUM($AZ$88:$AZ$90),2)</f>
        <v>0</v>
      </c>
      <c r="BA87" s="63">
        <f>ROUND(SUM($BA$88:$BA$90),2)</f>
        <v>0</v>
      </c>
      <c r="BB87" s="63">
        <f>ROUND(SUM($BB$88:$BB$90),2)</f>
        <v>0</v>
      </c>
      <c r="BC87" s="63">
        <f>ROUND(SUM($BC$88:$BC$90),2)</f>
        <v>0</v>
      </c>
      <c r="BD87" s="65">
        <f>ROUND(SUM($BD$88:$BD$90),2)</f>
        <v>0</v>
      </c>
      <c r="BS87" s="49" t="s">
        <v>76</v>
      </c>
      <c r="BT87" s="49" t="s">
        <v>77</v>
      </c>
      <c r="BU87" s="66" t="s">
        <v>78</v>
      </c>
      <c r="BV87" s="49" t="s">
        <v>79</v>
      </c>
      <c r="BW87" s="49" t="s">
        <v>80</v>
      </c>
      <c r="BX87" s="49" t="s">
        <v>81</v>
      </c>
    </row>
    <row r="88" spans="1:76" s="67" customFormat="1" ht="28.5" customHeight="1">
      <c r="A88" s="143" t="s">
        <v>608</v>
      </c>
      <c r="B88" s="68"/>
      <c r="C88" s="69"/>
      <c r="D88" s="157" t="s">
        <v>82</v>
      </c>
      <c r="E88" s="158"/>
      <c r="F88" s="158"/>
      <c r="G88" s="158"/>
      <c r="H88" s="158"/>
      <c r="I88" s="69"/>
      <c r="J88" s="157" t="s">
        <v>83</v>
      </c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55">
        <f>'SO01 - SO 01 - Dešťová ka...'!$M$30</f>
        <v>0</v>
      </c>
      <c r="AH88" s="156"/>
      <c r="AI88" s="156"/>
      <c r="AJ88" s="156"/>
      <c r="AK88" s="156"/>
      <c r="AL88" s="156"/>
      <c r="AM88" s="156"/>
      <c r="AN88" s="155">
        <f>SUM($AG$88,$AT$88)</f>
        <v>0</v>
      </c>
      <c r="AO88" s="156"/>
      <c r="AP88" s="156"/>
      <c r="AQ88" s="70"/>
      <c r="AS88" s="71">
        <f>'SO01 - SO 01 - Dešťová ka...'!$M$28</f>
        <v>0</v>
      </c>
      <c r="AT88" s="72">
        <f>ROUND(SUM($AV$88:$AW$88),2)</f>
        <v>0</v>
      </c>
      <c r="AU88" s="73">
        <f>'SO01 - SO 01 - Dešťová ka...'!$W$117</f>
        <v>1355.424641</v>
      </c>
      <c r="AV88" s="72">
        <f>'SO01 - SO 01 - Dešťová ka...'!$M$32</f>
        <v>0</v>
      </c>
      <c r="AW88" s="72">
        <f>'SO01 - SO 01 - Dešťová ka...'!$M$33</f>
        <v>0</v>
      </c>
      <c r="AX88" s="72">
        <f>'SO01 - SO 01 - Dešťová ka...'!$M$34</f>
        <v>0</v>
      </c>
      <c r="AY88" s="72">
        <f>'SO01 - SO 01 - Dešťová ka...'!$M$35</f>
        <v>0</v>
      </c>
      <c r="AZ88" s="72">
        <f>'SO01 - SO 01 - Dešťová ka...'!$H$32</f>
        <v>0</v>
      </c>
      <c r="BA88" s="72">
        <f>'SO01 - SO 01 - Dešťová ka...'!$H$33</f>
        <v>0</v>
      </c>
      <c r="BB88" s="72">
        <f>'SO01 - SO 01 - Dešťová ka...'!$H$34</f>
        <v>0</v>
      </c>
      <c r="BC88" s="72">
        <f>'SO01 - SO 01 - Dešťová ka...'!$H$35</f>
        <v>0</v>
      </c>
      <c r="BD88" s="74">
        <f>'SO01 - SO 01 - Dešťová ka...'!$H$36</f>
        <v>0</v>
      </c>
      <c r="BT88" s="67" t="s">
        <v>19</v>
      </c>
      <c r="BV88" s="67" t="s">
        <v>79</v>
      </c>
      <c r="BW88" s="67" t="s">
        <v>84</v>
      </c>
      <c r="BX88" s="67" t="s">
        <v>80</v>
      </c>
    </row>
    <row r="89" spans="1:76" s="67" customFormat="1" ht="28.5" customHeight="1">
      <c r="A89" s="143" t="s">
        <v>608</v>
      </c>
      <c r="B89" s="68"/>
      <c r="C89" s="69"/>
      <c r="D89" s="157" t="s">
        <v>85</v>
      </c>
      <c r="E89" s="158"/>
      <c r="F89" s="158"/>
      <c r="G89" s="158"/>
      <c r="H89" s="158"/>
      <c r="I89" s="69"/>
      <c r="J89" s="157" t="s">
        <v>86</v>
      </c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8"/>
      <c r="AF89" s="158"/>
      <c r="AG89" s="155">
        <f>'SO02 - SO 02 - Komunikace'!$M$30</f>
        <v>0</v>
      </c>
      <c r="AH89" s="156"/>
      <c r="AI89" s="156"/>
      <c r="AJ89" s="156"/>
      <c r="AK89" s="156"/>
      <c r="AL89" s="156"/>
      <c r="AM89" s="156"/>
      <c r="AN89" s="155">
        <f>SUM($AG$89,$AT$89)</f>
        <v>0</v>
      </c>
      <c r="AO89" s="156"/>
      <c r="AP89" s="156"/>
      <c r="AQ89" s="70"/>
      <c r="AS89" s="71">
        <f>'SO02 - SO 02 - Komunikace'!$M$28</f>
        <v>0</v>
      </c>
      <c r="AT89" s="72">
        <f>ROUND(SUM($AV$89:$AW$89),2)</f>
        <v>0</v>
      </c>
      <c r="AU89" s="73">
        <f>'SO02 - SO 02 - Komunikace'!$W$116</f>
        <v>1535.607598</v>
      </c>
      <c r="AV89" s="72">
        <f>'SO02 - SO 02 - Komunikace'!$M$32</f>
        <v>0</v>
      </c>
      <c r="AW89" s="72">
        <f>'SO02 - SO 02 - Komunikace'!$M$33</f>
        <v>0</v>
      </c>
      <c r="AX89" s="72">
        <f>'SO02 - SO 02 - Komunikace'!$M$34</f>
        <v>0</v>
      </c>
      <c r="AY89" s="72">
        <f>'SO02 - SO 02 - Komunikace'!$M$35</f>
        <v>0</v>
      </c>
      <c r="AZ89" s="72">
        <f>'SO02 - SO 02 - Komunikace'!$H$32</f>
        <v>0</v>
      </c>
      <c r="BA89" s="72">
        <f>'SO02 - SO 02 - Komunikace'!$H$33</f>
        <v>0</v>
      </c>
      <c r="BB89" s="72">
        <f>'SO02 - SO 02 - Komunikace'!$H$34</f>
        <v>0</v>
      </c>
      <c r="BC89" s="72">
        <f>'SO02 - SO 02 - Komunikace'!$H$35</f>
        <v>0</v>
      </c>
      <c r="BD89" s="74">
        <f>'SO02 - SO 02 - Komunikace'!$H$36</f>
        <v>0</v>
      </c>
      <c r="BT89" s="67" t="s">
        <v>19</v>
      </c>
      <c r="BV89" s="67" t="s">
        <v>79</v>
      </c>
      <c r="BW89" s="67" t="s">
        <v>87</v>
      </c>
      <c r="BX89" s="67" t="s">
        <v>80</v>
      </c>
    </row>
    <row r="90" spans="1:76" s="67" customFormat="1" ht="28.5" customHeight="1">
      <c r="A90" s="143" t="s">
        <v>608</v>
      </c>
      <c r="B90" s="68"/>
      <c r="C90" s="69"/>
      <c r="D90" s="157" t="s">
        <v>88</v>
      </c>
      <c r="E90" s="158"/>
      <c r="F90" s="158"/>
      <c r="G90" s="158"/>
      <c r="H90" s="158"/>
      <c r="I90" s="69"/>
      <c r="J90" s="157" t="s">
        <v>89</v>
      </c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5">
        <f>'VRN - Vedlejší rozpočtové...'!$M$30</f>
        <v>0</v>
      </c>
      <c r="AH90" s="156"/>
      <c r="AI90" s="156"/>
      <c r="AJ90" s="156"/>
      <c r="AK90" s="156"/>
      <c r="AL90" s="156"/>
      <c r="AM90" s="156"/>
      <c r="AN90" s="155">
        <f>SUM($AG$90,$AT$90)</f>
        <v>0</v>
      </c>
      <c r="AO90" s="156"/>
      <c r="AP90" s="156"/>
      <c r="AQ90" s="70"/>
      <c r="AS90" s="75">
        <f>'VRN - Vedlejší rozpočtové...'!$M$28</f>
        <v>0</v>
      </c>
      <c r="AT90" s="76">
        <f>ROUND(SUM($AV$90:$AW$90),2)</f>
        <v>0</v>
      </c>
      <c r="AU90" s="77">
        <f>'VRN - Vedlejší rozpočtové...'!$W$113</f>
        <v>0</v>
      </c>
      <c r="AV90" s="76">
        <f>'VRN - Vedlejší rozpočtové...'!$M$32</f>
        <v>0</v>
      </c>
      <c r="AW90" s="76">
        <f>'VRN - Vedlejší rozpočtové...'!$M$33</f>
        <v>0</v>
      </c>
      <c r="AX90" s="76">
        <f>'VRN - Vedlejší rozpočtové...'!$M$34</f>
        <v>0</v>
      </c>
      <c r="AY90" s="76">
        <f>'VRN - Vedlejší rozpočtové...'!$M$35</f>
        <v>0</v>
      </c>
      <c r="AZ90" s="76">
        <f>'VRN - Vedlejší rozpočtové...'!$H$32</f>
        <v>0</v>
      </c>
      <c r="BA90" s="76">
        <f>'VRN - Vedlejší rozpočtové...'!$H$33</f>
        <v>0</v>
      </c>
      <c r="BB90" s="76">
        <f>'VRN - Vedlejší rozpočtové...'!$H$34</f>
        <v>0</v>
      </c>
      <c r="BC90" s="76">
        <f>'VRN - Vedlejší rozpočtové...'!$H$35</f>
        <v>0</v>
      </c>
      <c r="BD90" s="78">
        <f>'VRN - Vedlejší rozpočtové...'!$H$36</f>
        <v>0</v>
      </c>
      <c r="BT90" s="67" t="s">
        <v>19</v>
      </c>
      <c r="BV90" s="67" t="s">
        <v>79</v>
      </c>
      <c r="BW90" s="67" t="s">
        <v>90</v>
      </c>
      <c r="BX90" s="67" t="s">
        <v>80</v>
      </c>
    </row>
    <row r="91" spans="2:43" s="2" customFormat="1" ht="14.25" customHeight="1">
      <c r="B91" s="10"/>
      <c r="AQ91" s="11"/>
    </row>
    <row r="92" spans="2:49" s="6" customFormat="1" ht="30.75" customHeight="1">
      <c r="B92" s="19"/>
      <c r="C92" s="61" t="s">
        <v>91</v>
      </c>
      <c r="AG92" s="149">
        <v>0</v>
      </c>
      <c r="AH92" s="150"/>
      <c r="AI92" s="150"/>
      <c r="AJ92" s="150"/>
      <c r="AK92" s="150"/>
      <c r="AL92" s="150"/>
      <c r="AM92" s="150"/>
      <c r="AN92" s="149">
        <v>0</v>
      </c>
      <c r="AO92" s="150"/>
      <c r="AP92" s="150"/>
      <c r="AQ92" s="20"/>
      <c r="AS92" s="56" t="s">
        <v>92</v>
      </c>
      <c r="AT92" s="57" t="s">
        <v>93</v>
      </c>
      <c r="AU92" s="57" t="s">
        <v>41</v>
      </c>
      <c r="AV92" s="58" t="s">
        <v>64</v>
      </c>
      <c r="AW92" s="59"/>
    </row>
    <row r="93" spans="2:48" s="6" customFormat="1" ht="12" customHeight="1">
      <c r="B93" s="19"/>
      <c r="AQ93" s="20"/>
      <c r="AS93" s="33"/>
      <c r="AT93" s="33"/>
      <c r="AU93" s="33"/>
      <c r="AV93" s="33"/>
    </row>
    <row r="94" spans="2:43" s="6" customFormat="1" ht="30.75" customHeight="1">
      <c r="B94" s="19"/>
      <c r="C94" s="79" t="s">
        <v>94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151">
        <f>ROUND($AG$87+$AG$92,2)</f>
        <v>0</v>
      </c>
      <c r="AH94" s="152"/>
      <c r="AI94" s="152"/>
      <c r="AJ94" s="152"/>
      <c r="AK94" s="152"/>
      <c r="AL94" s="152"/>
      <c r="AM94" s="152"/>
      <c r="AN94" s="151">
        <f>$AN$87+$AN$92</f>
        <v>0</v>
      </c>
      <c r="AO94" s="152"/>
      <c r="AP94" s="152"/>
      <c r="AQ94" s="20"/>
    </row>
    <row r="95" spans="2:43" s="6" customFormat="1" ht="7.5" customHeight="1"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3"/>
    </row>
  </sheetData>
  <sheetProtection/>
  <mergeCells count="53">
    <mergeCell ref="C4:AP4"/>
    <mergeCell ref="K5:AO5"/>
    <mergeCell ref="K6:AO6"/>
    <mergeCell ref="E23:AN23"/>
    <mergeCell ref="AK26:AO26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D90:H90"/>
    <mergeCell ref="J90:AF90"/>
    <mergeCell ref="AG87:AM87"/>
    <mergeCell ref="AN87:AP87"/>
    <mergeCell ref="AN88:AP88"/>
    <mergeCell ref="AG88:AM88"/>
    <mergeCell ref="D88:H88"/>
    <mergeCell ref="J88:AF88"/>
    <mergeCell ref="AN89:AP89"/>
    <mergeCell ref="AG89:AM89"/>
    <mergeCell ref="AG92:AM92"/>
    <mergeCell ref="AN92:AP92"/>
    <mergeCell ref="AG94:AM94"/>
    <mergeCell ref="AN94:AP94"/>
    <mergeCell ref="AR2:BE2"/>
    <mergeCell ref="AN90:AP90"/>
    <mergeCell ref="AG90:AM90"/>
    <mergeCell ref="AK27:AO27"/>
    <mergeCell ref="AK29:AO29"/>
    <mergeCell ref="C2:AP2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01 - SO 01 - Dešťová ka...'!C2" tooltip="SO01 - SO 01 - Dešťová ka..." display="/"/>
    <hyperlink ref="A89" location="'SO02 - SO 02 - Komunikace'!C2" tooltip="SO02 - SO 02 - Komunikace" display="/"/>
    <hyperlink ref="A90" location="'VRN - Vedlejší rozpočtové...'!C2" tooltip="VRN - Vedlejší rozpočtové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L120" sqref="L120:M23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8"/>
      <c r="B1" s="145"/>
      <c r="C1" s="145"/>
      <c r="D1" s="146" t="s">
        <v>1</v>
      </c>
      <c r="E1" s="145"/>
      <c r="F1" s="147" t="s">
        <v>609</v>
      </c>
      <c r="G1" s="147"/>
      <c r="H1" s="183" t="s">
        <v>610</v>
      </c>
      <c r="I1" s="183"/>
      <c r="J1" s="183"/>
      <c r="K1" s="183"/>
      <c r="L1" s="147" t="s">
        <v>611</v>
      </c>
      <c r="M1" s="145"/>
      <c r="N1" s="145"/>
      <c r="O1" s="146" t="s">
        <v>95</v>
      </c>
      <c r="P1" s="145"/>
      <c r="Q1" s="145"/>
      <c r="R1" s="145"/>
      <c r="S1" s="147" t="s">
        <v>612</v>
      </c>
      <c r="T1" s="147"/>
      <c r="U1" s="148"/>
      <c r="V1" s="1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8" t="s">
        <v>4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53" t="s">
        <v>5</v>
      </c>
      <c r="T2" s="154"/>
      <c r="U2" s="154"/>
      <c r="V2" s="154"/>
      <c r="W2" s="154"/>
      <c r="X2" s="154"/>
      <c r="Y2" s="154"/>
      <c r="Z2" s="154"/>
      <c r="AA2" s="154"/>
      <c r="AB2" s="154"/>
      <c r="AC2" s="154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96</v>
      </c>
    </row>
    <row r="4" spans="2:46" s="2" customFormat="1" ht="37.5" customHeight="1">
      <c r="B4" s="10"/>
      <c r="C4" s="174" t="s">
        <v>97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203" t="str">
        <f>'Rekapitulace stavby'!$K$6</f>
        <v>REKONSTRUKCE KOMUNIKACE A DEŠŤOVÁ KANALIZACE v ulici. Sportovců, k,ú, Dolní Jirčany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  <c r="R6" s="11"/>
    </row>
    <row r="7" spans="2:18" s="6" customFormat="1" ht="33.75" customHeight="1">
      <c r="B7" s="19"/>
      <c r="D7" s="15" t="s">
        <v>98</v>
      </c>
      <c r="F7" s="179" t="s">
        <v>99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R7" s="20"/>
    </row>
    <row r="8" spans="2:18" s="6" customFormat="1" ht="15" customHeight="1">
      <c r="B8" s="19"/>
      <c r="D8" s="16" t="s">
        <v>17</v>
      </c>
      <c r="F8" s="14" t="s">
        <v>100</v>
      </c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97" t="str">
        <f>'Rekapitulace stavby'!$AN$8</f>
        <v>29.05.2016</v>
      </c>
      <c r="P9" s="150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61" t="str">
        <f>IF('Rekapitulace stavby'!$AN$10="","",'Rekapitulace stavby'!$AN$10)</f>
        <v>00241580</v>
      </c>
      <c r="P11" s="150"/>
      <c r="R11" s="20"/>
    </row>
    <row r="12" spans="2:18" s="6" customFormat="1" ht="18.75" customHeight="1">
      <c r="B12" s="19"/>
      <c r="E12" s="14" t="str">
        <f>IF('Rekapitulace stavby'!$E$11="","",'Rekapitulace stavby'!$E$11)</f>
        <v>Obec Psáry</v>
      </c>
      <c r="M12" s="16" t="s">
        <v>30</v>
      </c>
      <c r="O12" s="161">
        <f>IF('Rekapitulace stavby'!$AN$11="","",'Rekapitulace stavby'!$AN$11)</f>
      </c>
      <c r="P12" s="150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31</v>
      </c>
      <c r="M14" s="16" t="s">
        <v>27</v>
      </c>
      <c r="O14" s="161">
        <f>IF('Rekapitulace stavby'!$AN$13="","",'Rekapitulace stavby'!$AN$13)</f>
      </c>
      <c r="P14" s="150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30</v>
      </c>
      <c r="O15" s="161">
        <f>IF('Rekapitulace stavby'!$AN$14="","",'Rekapitulace stavby'!$AN$14)</f>
      </c>
      <c r="P15" s="150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32</v>
      </c>
      <c r="M17" s="16" t="s">
        <v>27</v>
      </c>
      <c r="O17" s="161" t="str">
        <f>IF('Rekapitulace stavby'!$AN$16="","",'Rekapitulace stavby'!$AN$16)</f>
        <v>27230601</v>
      </c>
      <c r="P17" s="150"/>
      <c r="R17" s="20"/>
    </row>
    <row r="18" spans="2:18" s="6" customFormat="1" ht="18.75" customHeight="1">
      <c r="B18" s="19"/>
      <c r="E18" s="14" t="str">
        <f>IF('Rekapitulace stavby'!$E$17="","",'Rekapitulace stavby'!$E$17)</f>
        <v>HW PROJEKT s.r.o.</v>
      </c>
      <c r="M18" s="16" t="s">
        <v>30</v>
      </c>
      <c r="O18" s="161">
        <f>IF('Rekapitulace stavby'!$AN$17="","",'Rekapitulace stavby'!$AN$17)</f>
      </c>
      <c r="P18" s="150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36</v>
      </c>
      <c r="M20" s="16" t="s">
        <v>27</v>
      </c>
      <c r="O20" s="161">
        <f>IF('Rekapitulace stavby'!$AN$19="","",'Rekapitulace stavby'!$AN$19)</f>
      </c>
      <c r="P20" s="150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30</v>
      </c>
      <c r="O21" s="161">
        <f>IF('Rekapitulace stavby'!$AN$20="","",'Rekapitulace stavby'!$AN$20)</f>
      </c>
      <c r="P21" s="150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37</v>
      </c>
      <c r="R23" s="20"/>
    </row>
    <row r="24" spans="2:18" s="80" customFormat="1" ht="15.75" customHeight="1">
      <c r="B24" s="81"/>
      <c r="E24" s="180"/>
      <c r="F24" s="207"/>
      <c r="G24" s="207"/>
      <c r="H24" s="207"/>
      <c r="I24" s="207"/>
      <c r="J24" s="207"/>
      <c r="K24" s="207"/>
      <c r="L24" s="207"/>
      <c r="R24" s="82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3" t="s">
        <v>101</v>
      </c>
      <c r="M27" s="175">
        <f>$N$88</f>
        <v>0</v>
      </c>
      <c r="N27" s="150"/>
      <c r="O27" s="150"/>
      <c r="P27" s="150"/>
      <c r="R27" s="20"/>
    </row>
    <row r="28" spans="2:18" s="6" customFormat="1" ht="15" customHeight="1">
      <c r="B28" s="19"/>
      <c r="D28" s="18" t="s">
        <v>102</v>
      </c>
      <c r="M28" s="175">
        <f>$N$98</f>
        <v>0</v>
      </c>
      <c r="N28" s="150"/>
      <c r="O28" s="150"/>
      <c r="P28" s="150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4" t="s">
        <v>40</v>
      </c>
      <c r="M30" s="208">
        <f>ROUND($M$27+$M$28,2)</f>
        <v>0</v>
      </c>
      <c r="N30" s="150"/>
      <c r="O30" s="150"/>
      <c r="P30" s="150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41</v>
      </c>
      <c r="E32" s="24" t="s">
        <v>42</v>
      </c>
      <c r="F32" s="25">
        <v>0.21</v>
      </c>
      <c r="G32" s="85" t="s">
        <v>43</v>
      </c>
      <c r="H32" s="206">
        <f>ROUND((SUM($BE$98:$BE$99)+SUM($BE$117:$BE$229)),2)</f>
        <v>0</v>
      </c>
      <c r="I32" s="150"/>
      <c r="J32" s="150"/>
      <c r="M32" s="206">
        <f>ROUND(ROUND((SUM($BE$98:$BE$99)+SUM($BE$117:$BE$229)),2)*$F$32,2)</f>
        <v>0</v>
      </c>
      <c r="N32" s="150"/>
      <c r="O32" s="150"/>
      <c r="P32" s="150"/>
      <c r="R32" s="20"/>
    </row>
    <row r="33" spans="2:18" s="6" customFormat="1" ht="15" customHeight="1">
      <c r="B33" s="19"/>
      <c r="E33" s="24" t="s">
        <v>44</v>
      </c>
      <c r="F33" s="25">
        <v>0.15</v>
      </c>
      <c r="G33" s="85" t="s">
        <v>43</v>
      </c>
      <c r="H33" s="206">
        <f>ROUND((SUM($BF$98:$BF$99)+SUM($BF$117:$BF$229)),2)</f>
        <v>0</v>
      </c>
      <c r="I33" s="150"/>
      <c r="J33" s="150"/>
      <c r="M33" s="206">
        <f>ROUND(ROUND((SUM($BF$98:$BF$99)+SUM($BF$117:$BF$229)),2)*$F$33,2)</f>
        <v>0</v>
      </c>
      <c r="N33" s="150"/>
      <c r="O33" s="150"/>
      <c r="P33" s="150"/>
      <c r="R33" s="20"/>
    </row>
    <row r="34" spans="2:18" s="6" customFormat="1" ht="15" customHeight="1" hidden="1">
      <c r="B34" s="19"/>
      <c r="E34" s="24" t="s">
        <v>45</v>
      </c>
      <c r="F34" s="25">
        <v>0.21</v>
      </c>
      <c r="G34" s="85" t="s">
        <v>43</v>
      </c>
      <c r="H34" s="206">
        <f>ROUND((SUM($BG$98:$BG$99)+SUM($BG$117:$BG$229)),2)</f>
        <v>0</v>
      </c>
      <c r="I34" s="150"/>
      <c r="J34" s="150"/>
      <c r="M34" s="206">
        <v>0</v>
      </c>
      <c r="N34" s="150"/>
      <c r="O34" s="150"/>
      <c r="P34" s="150"/>
      <c r="R34" s="20"/>
    </row>
    <row r="35" spans="2:18" s="6" customFormat="1" ht="15" customHeight="1" hidden="1">
      <c r="B35" s="19"/>
      <c r="E35" s="24" t="s">
        <v>46</v>
      </c>
      <c r="F35" s="25">
        <v>0.15</v>
      </c>
      <c r="G35" s="85" t="s">
        <v>43</v>
      </c>
      <c r="H35" s="206">
        <f>ROUND((SUM($BH$98:$BH$99)+SUM($BH$117:$BH$229)),2)</f>
        <v>0</v>
      </c>
      <c r="I35" s="150"/>
      <c r="J35" s="150"/>
      <c r="M35" s="206">
        <v>0</v>
      </c>
      <c r="N35" s="150"/>
      <c r="O35" s="150"/>
      <c r="P35" s="150"/>
      <c r="R35" s="20"/>
    </row>
    <row r="36" spans="2:18" s="6" customFormat="1" ht="15" customHeight="1" hidden="1">
      <c r="B36" s="19"/>
      <c r="E36" s="24" t="s">
        <v>47</v>
      </c>
      <c r="F36" s="25">
        <v>0</v>
      </c>
      <c r="G36" s="85" t="s">
        <v>43</v>
      </c>
      <c r="H36" s="206">
        <f>ROUND((SUM($BI$98:$BI$99)+SUM($BI$117:$BI$229)),2)</f>
        <v>0</v>
      </c>
      <c r="I36" s="150"/>
      <c r="J36" s="150"/>
      <c r="M36" s="206">
        <v>0</v>
      </c>
      <c r="N36" s="150"/>
      <c r="O36" s="150"/>
      <c r="P36" s="150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48</v>
      </c>
      <c r="E38" s="30"/>
      <c r="F38" s="30"/>
      <c r="G38" s="86" t="s">
        <v>49</v>
      </c>
      <c r="H38" s="31" t="s">
        <v>50</v>
      </c>
      <c r="I38" s="30"/>
      <c r="J38" s="30"/>
      <c r="K38" s="30"/>
      <c r="L38" s="173">
        <f>SUM($M$30:$M$36)</f>
        <v>0</v>
      </c>
      <c r="M38" s="166"/>
      <c r="N38" s="166"/>
      <c r="O38" s="166"/>
      <c r="P38" s="168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51</v>
      </c>
      <c r="E50" s="33"/>
      <c r="F50" s="33"/>
      <c r="G50" s="33"/>
      <c r="H50" s="34"/>
      <c r="J50" s="32" t="s">
        <v>52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53</v>
      </c>
      <c r="E59" s="38"/>
      <c r="F59" s="38"/>
      <c r="G59" s="39" t="s">
        <v>54</v>
      </c>
      <c r="H59" s="40"/>
      <c r="J59" s="37" t="s">
        <v>53</v>
      </c>
      <c r="K59" s="38"/>
      <c r="L59" s="38"/>
      <c r="M59" s="38"/>
      <c r="N59" s="39" t="s">
        <v>54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55</v>
      </c>
      <c r="E61" s="33"/>
      <c r="F61" s="33"/>
      <c r="G61" s="33"/>
      <c r="H61" s="34"/>
      <c r="J61" s="32" t="s">
        <v>56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53</v>
      </c>
      <c r="E70" s="38"/>
      <c r="F70" s="38"/>
      <c r="G70" s="39" t="s">
        <v>54</v>
      </c>
      <c r="H70" s="40"/>
      <c r="J70" s="37" t="s">
        <v>53</v>
      </c>
      <c r="K70" s="38"/>
      <c r="L70" s="38"/>
      <c r="M70" s="38"/>
      <c r="N70" s="39" t="s">
        <v>54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74" t="s">
        <v>103</v>
      </c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203" t="str">
        <f>$F$6</f>
        <v>REKONSTRUKCE KOMUNIKACE A DEŠŤOVÁ KANALIZACE v ulici. Sportovců, k,ú, Dolní Jirčany</v>
      </c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R78" s="20"/>
    </row>
    <row r="79" spans="2:18" s="6" customFormat="1" ht="37.5" customHeight="1">
      <c r="B79" s="19"/>
      <c r="C79" s="49" t="s">
        <v>98</v>
      </c>
      <c r="F79" s="160" t="str">
        <f>$F$7</f>
        <v>SO01 - SO 01 - Dešťová kanalizace</v>
      </c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97" t="str">
        <f>IF($O$9="","",$O$9)</f>
        <v>29.05.2016</v>
      </c>
      <c r="N81" s="150"/>
      <c r="O81" s="150"/>
      <c r="P81" s="150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Obec Psáry</v>
      </c>
      <c r="K83" s="16" t="s">
        <v>32</v>
      </c>
      <c r="M83" s="161" t="str">
        <f>$E$18</f>
        <v>HW PROJEKT s.r.o.</v>
      </c>
      <c r="N83" s="150"/>
      <c r="O83" s="150"/>
      <c r="P83" s="150"/>
      <c r="Q83" s="150"/>
      <c r="R83" s="20"/>
    </row>
    <row r="84" spans="2:18" s="6" customFormat="1" ht="15" customHeight="1">
      <c r="B84" s="19"/>
      <c r="C84" s="16" t="s">
        <v>31</v>
      </c>
      <c r="F84" s="14" t="str">
        <f>IF($E$15="","",$E$15)</f>
        <v> </v>
      </c>
      <c r="K84" s="16" t="s">
        <v>36</v>
      </c>
      <c r="M84" s="161" t="str">
        <f>$E$21</f>
        <v> </v>
      </c>
      <c r="N84" s="150"/>
      <c r="O84" s="150"/>
      <c r="P84" s="150"/>
      <c r="Q84" s="150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05" t="s">
        <v>104</v>
      </c>
      <c r="D86" s="152"/>
      <c r="E86" s="152"/>
      <c r="F86" s="152"/>
      <c r="G86" s="152"/>
      <c r="H86" s="28"/>
      <c r="I86" s="28"/>
      <c r="J86" s="28"/>
      <c r="K86" s="28"/>
      <c r="L86" s="28"/>
      <c r="M86" s="28"/>
      <c r="N86" s="205" t="s">
        <v>105</v>
      </c>
      <c r="O86" s="150"/>
      <c r="P86" s="150"/>
      <c r="Q86" s="150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1" t="s">
        <v>106</v>
      </c>
      <c r="N88" s="149">
        <f>$N$117</f>
        <v>0</v>
      </c>
      <c r="O88" s="150"/>
      <c r="P88" s="150"/>
      <c r="Q88" s="150"/>
      <c r="R88" s="20"/>
      <c r="AU88" s="6" t="s">
        <v>107</v>
      </c>
    </row>
    <row r="89" spans="2:18" s="66" customFormat="1" ht="25.5" customHeight="1">
      <c r="B89" s="87"/>
      <c r="D89" s="88" t="s">
        <v>108</v>
      </c>
      <c r="N89" s="204">
        <f>$N$118</f>
        <v>0</v>
      </c>
      <c r="O89" s="202"/>
      <c r="P89" s="202"/>
      <c r="Q89" s="202"/>
      <c r="R89" s="89"/>
    </row>
    <row r="90" spans="2:18" s="83" customFormat="1" ht="21" customHeight="1">
      <c r="B90" s="90"/>
      <c r="D90" s="91" t="s">
        <v>109</v>
      </c>
      <c r="N90" s="201">
        <f>$N$119</f>
        <v>0</v>
      </c>
      <c r="O90" s="202"/>
      <c r="P90" s="202"/>
      <c r="Q90" s="202"/>
      <c r="R90" s="92"/>
    </row>
    <row r="91" spans="2:18" s="83" customFormat="1" ht="21" customHeight="1">
      <c r="B91" s="90"/>
      <c r="D91" s="91" t="s">
        <v>110</v>
      </c>
      <c r="N91" s="201">
        <f>$N$172</f>
        <v>0</v>
      </c>
      <c r="O91" s="202"/>
      <c r="P91" s="202"/>
      <c r="Q91" s="202"/>
      <c r="R91" s="92"/>
    </row>
    <row r="92" spans="2:18" s="83" customFormat="1" ht="21" customHeight="1">
      <c r="B92" s="90"/>
      <c r="D92" s="91" t="s">
        <v>111</v>
      </c>
      <c r="N92" s="201">
        <f>$N$178</f>
        <v>0</v>
      </c>
      <c r="O92" s="202"/>
      <c r="P92" s="202"/>
      <c r="Q92" s="202"/>
      <c r="R92" s="92"/>
    </row>
    <row r="93" spans="2:18" s="83" customFormat="1" ht="21" customHeight="1">
      <c r="B93" s="90"/>
      <c r="D93" s="91" t="s">
        <v>112</v>
      </c>
      <c r="N93" s="201">
        <f>$N$185</f>
        <v>0</v>
      </c>
      <c r="O93" s="202"/>
      <c r="P93" s="202"/>
      <c r="Q93" s="202"/>
      <c r="R93" s="92"/>
    </row>
    <row r="94" spans="2:18" s="83" customFormat="1" ht="21" customHeight="1">
      <c r="B94" s="90"/>
      <c r="D94" s="91" t="s">
        <v>113</v>
      </c>
      <c r="N94" s="201">
        <f>$N$191</f>
        <v>0</v>
      </c>
      <c r="O94" s="202"/>
      <c r="P94" s="202"/>
      <c r="Q94" s="202"/>
      <c r="R94" s="92"/>
    </row>
    <row r="95" spans="2:18" s="83" customFormat="1" ht="21" customHeight="1">
      <c r="B95" s="90"/>
      <c r="D95" s="91" t="s">
        <v>114</v>
      </c>
      <c r="N95" s="201">
        <f>$N$223</f>
        <v>0</v>
      </c>
      <c r="O95" s="202"/>
      <c r="P95" s="202"/>
      <c r="Q95" s="202"/>
      <c r="R95" s="92"/>
    </row>
    <row r="96" spans="2:18" s="83" customFormat="1" ht="15.75" customHeight="1">
      <c r="B96" s="90"/>
      <c r="D96" s="91" t="s">
        <v>115</v>
      </c>
      <c r="N96" s="201">
        <f>$N$228</f>
        <v>0</v>
      </c>
      <c r="O96" s="202"/>
      <c r="P96" s="202"/>
      <c r="Q96" s="202"/>
      <c r="R96" s="92"/>
    </row>
    <row r="97" spans="2:18" s="6" customFormat="1" ht="22.5" customHeight="1">
      <c r="B97" s="19"/>
      <c r="R97" s="20"/>
    </row>
    <row r="98" spans="2:21" s="6" customFormat="1" ht="30" customHeight="1">
      <c r="B98" s="19"/>
      <c r="C98" s="61" t="s">
        <v>116</v>
      </c>
      <c r="N98" s="149">
        <v>0</v>
      </c>
      <c r="O98" s="150"/>
      <c r="P98" s="150"/>
      <c r="Q98" s="150"/>
      <c r="R98" s="20"/>
      <c r="T98" s="93"/>
      <c r="U98" s="94" t="s">
        <v>41</v>
      </c>
    </row>
    <row r="99" spans="2:18" s="6" customFormat="1" ht="18.75" customHeight="1">
      <c r="B99" s="19"/>
      <c r="R99" s="20"/>
    </row>
    <row r="100" spans="2:18" s="6" customFormat="1" ht="30" customHeight="1">
      <c r="B100" s="19"/>
      <c r="C100" s="79" t="s">
        <v>94</v>
      </c>
      <c r="D100" s="28"/>
      <c r="E100" s="28"/>
      <c r="F100" s="28"/>
      <c r="G100" s="28"/>
      <c r="H100" s="28"/>
      <c r="I100" s="28"/>
      <c r="J100" s="28"/>
      <c r="K100" s="28"/>
      <c r="L100" s="151">
        <f>ROUND(SUM($N$88+$N$98),2)</f>
        <v>0</v>
      </c>
      <c r="M100" s="152"/>
      <c r="N100" s="152"/>
      <c r="O100" s="152"/>
      <c r="P100" s="152"/>
      <c r="Q100" s="152"/>
      <c r="R100" s="20"/>
    </row>
    <row r="101" spans="2:18" s="6" customFormat="1" ht="7.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5" spans="2:18" s="6" customFormat="1" ht="7.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18" s="6" customFormat="1" ht="37.5" customHeight="1">
      <c r="B106" s="19"/>
      <c r="C106" s="174" t="s">
        <v>117</v>
      </c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20"/>
    </row>
    <row r="107" spans="2:18" s="6" customFormat="1" ht="7.5" customHeight="1">
      <c r="B107" s="19"/>
      <c r="R107" s="20"/>
    </row>
    <row r="108" spans="2:18" s="6" customFormat="1" ht="30.75" customHeight="1">
      <c r="B108" s="19"/>
      <c r="C108" s="16" t="s">
        <v>14</v>
      </c>
      <c r="F108" s="203" t="str">
        <f>$F$6</f>
        <v>REKONSTRUKCE KOMUNIKACE A DEŠŤOVÁ KANALIZACE v ulici. Sportovců, k,ú, Dolní Jirčany</v>
      </c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R108" s="20"/>
    </row>
    <row r="109" spans="2:18" s="6" customFormat="1" ht="37.5" customHeight="1">
      <c r="B109" s="19"/>
      <c r="C109" s="49" t="s">
        <v>98</v>
      </c>
      <c r="F109" s="160" t="str">
        <f>$F$7</f>
        <v>SO01 - SO 01 - Dešťová kanalizace</v>
      </c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R109" s="20"/>
    </row>
    <row r="110" spans="2:18" s="6" customFormat="1" ht="7.5" customHeight="1">
      <c r="B110" s="19"/>
      <c r="R110" s="20"/>
    </row>
    <row r="111" spans="2:18" s="6" customFormat="1" ht="18.75" customHeight="1">
      <c r="B111" s="19"/>
      <c r="C111" s="16" t="s">
        <v>20</v>
      </c>
      <c r="F111" s="14" t="str">
        <f>$F$9</f>
        <v> </v>
      </c>
      <c r="K111" s="16" t="s">
        <v>22</v>
      </c>
      <c r="M111" s="197" t="str">
        <f>IF($O$9="","",$O$9)</f>
        <v>29.05.2016</v>
      </c>
      <c r="N111" s="150"/>
      <c r="O111" s="150"/>
      <c r="P111" s="150"/>
      <c r="R111" s="20"/>
    </row>
    <row r="112" spans="2:18" s="6" customFormat="1" ht="7.5" customHeight="1">
      <c r="B112" s="19"/>
      <c r="R112" s="20"/>
    </row>
    <row r="113" spans="2:18" s="6" customFormat="1" ht="15.75" customHeight="1">
      <c r="B113" s="19"/>
      <c r="C113" s="16" t="s">
        <v>26</v>
      </c>
      <c r="F113" s="14" t="str">
        <f>$E$12</f>
        <v>Obec Psáry</v>
      </c>
      <c r="K113" s="16" t="s">
        <v>32</v>
      </c>
      <c r="M113" s="161" t="str">
        <f>$E$18</f>
        <v>HW PROJEKT s.r.o.</v>
      </c>
      <c r="N113" s="150"/>
      <c r="O113" s="150"/>
      <c r="P113" s="150"/>
      <c r="Q113" s="150"/>
      <c r="R113" s="20"/>
    </row>
    <row r="114" spans="2:18" s="6" customFormat="1" ht="15" customHeight="1">
      <c r="B114" s="19"/>
      <c r="C114" s="16" t="s">
        <v>31</v>
      </c>
      <c r="F114" s="14" t="str">
        <f>IF($E$15="","",$E$15)</f>
        <v> </v>
      </c>
      <c r="K114" s="16" t="s">
        <v>36</v>
      </c>
      <c r="M114" s="161" t="str">
        <f>$E$21</f>
        <v> </v>
      </c>
      <c r="N114" s="150"/>
      <c r="O114" s="150"/>
      <c r="P114" s="150"/>
      <c r="Q114" s="150"/>
      <c r="R114" s="20"/>
    </row>
    <row r="115" spans="2:18" s="6" customFormat="1" ht="11.25" customHeight="1">
      <c r="B115" s="19"/>
      <c r="R115" s="20"/>
    </row>
    <row r="116" spans="2:27" s="95" customFormat="1" ht="30" customHeight="1">
      <c r="B116" s="96"/>
      <c r="C116" s="97" t="s">
        <v>118</v>
      </c>
      <c r="D116" s="98" t="s">
        <v>119</v>
      </c>
      <c r="E116" s="98" t="s">
        <v>59</v>
      </c>
      <c r="F116" s="198" t="s">
        <v>120</v>
      </c>
      <c r="G116" s="199"/>
      <c r="H116" s="199"/>
      <c r="I116" s="199"/>
      <c r="J116" s="98" t="s">
        <v>121</v>
      </c>
      <c r="K116" s="98" t="s">
        <v>122</v>
      </c>
      <c r="L116" s="198" t="s">
        <v>123</v>
      </c>
      <c r="M116" s="199"/>
      <c r="N116" s="198" t="s">
        <v>124</v>
      </c>
      <c r="O116" s="199"/>
      <c r="P116" s="199"/>
      <c r="Q116" s="200"/>
      <c r="R116" s="99"/>
      <c r="T116" s="56" t="s">
        <v>125</v>
      </c>
      <c r="U116" s="57" t="s">
        <v>41</v>
      </c>
      <c r="V116" s="57" t="s">
        <v>126</v>
      </c>
      <c r="W116" s="57" t="s">
        <v>127</v>
      </c>
      <c r="X116" s="57" t="s">
        <v>128</v>
      </c>
      <c r="Y116" s="57" t="s">
        <v>129</v>
      </c>
      <c r="Z116" s="57" t="s">
        <v>130</v>
      </c>
      <c r="AA116" s="58" t="s">
        <v>131</v>
      </c>
    </row>
    <row r="117" spans="2:63" s="6" customFormat="1" ht="30" customHeight="1">
      <c r="B117" s="19"/>
      <c r="C117" s="61" t="s">
        <v>101</v>
      </c>
      <c r="N117" s="189">
        <f>$BK$117</f>
        <v>0</v>
      </c>
      <c r="O117" s="150"/>
      <c r="P117" s="150"/>
      <c r="Q117" s="150"/>
      <c r="R117" s="20"/>
      <c r="T117" s="60"/>
      <c r="U117" s="33"/>
      <c r="V117" s="33"/>
      <c r="W117" s="100">
        <f>$W$118</f>
        <v>1355.424641</v>
      </c>
      <c r="X117" s="33"/>
      <c r="Y117" s="100">
        <f>$Y$118</f>
        <v>8.45979872</v>
      </c>
      <c r="Z117" s="33"/>
      <c r="AA117" s="101">
        <f>$AA$118</f>
        <v>0</v>
      </c>
      <c r="AT117" s="6" t="s">
        <v>76</v>
      </c>
      <c r="AU117" s="6" t="s">
        <v>107</v>
      </c>
      <c r="BK117" s="102">
        <f>$BK$118</f>
        <v>0</v>
      </c>
    </row>
    <row r="118" spans="2:63" s="103" customFormat="1" ht="37.5" customHeight="1">
      <c r="B118" s="104"/>
      <c r="D118" s="105" t="s">
        <v>108</v>
      </c>
      <c r="E118" s="105"/>
      <c r="F118" s="105"/>
      <c r="G118" s="105"/>
      <c r="H118" s="105"/>
      <c r="I118" s="105"/>
      <c r="J118" s="105"/>
      <c r="K118" s="105"/>
      <c r="L118" s="105"/>
      <c r="M118" s="105"/>
      <c r="N118" s="190">
        <f>$BK$118</f>
        <v>0</v>
      </c>
      <c r="O118" s="182"/>
      <c r="P118" s="182"/>
      <c r="Q118" s="182"/>
      <c r="R118" s="107"/>
      <c r="T118" s="108"/>
      <c r="W118" s="109">
        <f>$W$119+$W$172+$W$178+$W$185+$W$191+$W$223</f>
        <v>1355.424641</v>
      </c>
      <c r="Y118" s="109">
        <f>$Y$119+$Y$172+$Y$178+$Y$185+$Y$191+$Y$223</f>
        <v>8.45979872</v>
      </c>
      <c r="AA118" s="110">
        <f>$AA$119+$AA$172+$AA$178+$AA$185+$AA$191+$AA$223</f>
        <v>0</v>
      </c>
      <c r="AR118" s="106" t="s">
        <v>19</v>
      </c>
      <c r="AT118" s="106" t="s">
        <v>76</v>
      </c>
      <c r="AU118" s="106" t="s">
        <v>77</v>
      </c>
      <c r="AY118" s="106" t="s">
        <v>132</v>
      </c>
      <c r="BK118" s="111">
        <f>$BK$119+$BK$172+$BK$178+$BK$185+$BK$191+$BK$223</f>
        <v>0</v>
      </c>
    </row>
    <row r="119" spans="2:63" s="103" customFormat="1" ht="21" customHeight="1">
      <c r="B119" s="104"/>
      <c r="D119" s="112" t="s">
        <v>109</v>
      </c>
      <c r="E119" s="112"/>
      <c r="F119" s="112"/>
      <c r="G119" s="112"/>
      <c r="H119" s="112"/>
      <c r="I119" s="112"/>
      <c r="J119" s="112"/>
      <c r="K119" s="112"/>
      <c r="L119" s="112"/>
      <c r="M119" s="112"/>
      <c r="N119" s="181">
        <f>$BK$119</f>
        <v>0</v>
      </c>
      <c r="O119" s="182"/>
      <c r="P119" s="182"/>
      <c r="Q119" s="182"/>
      <c r="R119" s="107"/>
      <c r="T119" s="108"/>
      <c r="W119" s="109">
        <f>SUM($W$120:$W$171)</f>
        <v>879.4206120000001</v>
      </c>
      <c r="Y119" s="109">
        <f>SUM($Y$120:$Y$171)</f>
        <v>0.8831100000000001</v>
      </c>
      <c r="AA119" s="110">
        <f>SUM($AA$120:$AA$171)</f>
        <v>0</v>
      </c>
      <c r="AR119" s="106" t="s">
        <v>19</v>
      </c>
      <c r="AT119" s="106" t="s">
        <v>76</v>
      </c>
      <c r="AU119" s="106" t="s">
        <v>19</v>
      </c>
      <c r="AY119" s="106" t="s">
        <v>132</v>
      </c>
      <c r="BK119" s="111">
        <f>SUM($BK$120:$BK$171)</f>
        <v>0</v>
      </c>
    </row>
    <row r="120" spans="2:65" s="6" customFormat="1" ht="27" customHeight="1">
      <c r="B120" s="19"/>
      <c r="C120" s="113" t="s">
        <v>19</v>
      </c>
      <c r="D120" s="113" t="s">
        <v>133</v>
      </c>
      <c r="E120" s="114" t="s">
        <v>134</v>
      </c>
      <c r="F120" s="186" t="s">
        <v>135</v>
      </c>
      <c r="G120" s="187"/>
      <c r="H120" s="187"/>
      <c r="I120" s="187"/>
      <c r="J120" s="115" t="s">
        <v>136</v>
      </c>
      <c r="K120" s="116">
        <v>80</v>
      </c>
      <c r="L120" s="188"/>
      <c r="M120" s="187"/>
      <c r="N120" s="188">
        <f>ROUND($L$120*$K$120,2)</f>
        <v>0</v>
      </c>
      <c r="O120" s="187"/>
      <c r="P120" s="187"/>
      <c r="Q120" s="187"/>
      <c r="R120" s="20"/>
      <c r="T120" s="117"/>
      <c r="U120" s="26" t="s">
        <v>42</v>
      </c>
      <c r="V120" s="118">
        <v>0.2</v>
      </c>
      <c r="W120" s="118">
        <f>$V$120*$K$120</f>
        <v>16</v>
      </c>
      <c r="X120" s="118">
        <v>0</v>
      </c>
      <c r="Y120" s="118">
        <f>$X$120*$K$120</f>
        <v>0</v>
      </c>
      <c r="Z120" s="118">
        <v>0</v>
      </c>
      <c r="AA120" s="119">
        <f>$Z$120*$K$120</f>
        <v>0</v>
      </c>
      <c r="AR120" s="6" t="s">
        <v>137</v>
      </c>
      <c r="AT120" s="6" t="s">
        <v>133</v>
      </c>
      <c r="AU120" s="6" t="s">
        <v>96</v>
      </c>
      <c r="AY120" s="6" t="s">
        <v>132</v>
      </c>
      <c r="BE120" s="120">
        <f>IF($U$120="základní",$N$120,0)</f>
        <v>0</v>
      </c>
      <c r="BF120" s="120">
        <f>IF($U$120="snížená",$N$120,0)</f>
        <v>0</v>
      </c>
      <c r="BG120" s="120">
        <f>IF($U$120="zákl. přenesená",$N$120,0)</f>
        <v>0</v>
      </c>
      <c r="BH120" s="120">
        <f>IF($U$120="sníž. přenesená",$N$120,0)</f>
        <v>0</v>
      </c>
      <c r="BI120" s="120">
        <f>IF($U$120="nulová",$N$120,0)</f>
        <v>0</v>
      </c>
      <c r="BJ120" s="6" t="s">
        <v>19</v>
      </c>
      <c r="BK120" s="120">
        <f>ROUND($L$120*$K$120,2)</f>
        <v>0</v>
      </c>
      <c r="BL120" s="6" t="s">
        <v>137</v>
      </c>
      <c r="BM120" s="6" t="s">
        <v>138</v>
      </c>
    </row>
    <row r="121" spans="2:65" s="6" customFormat="1" ht="27" customHeight="1">
      <c r="B121" s="19"/>
      <c r="C121" s="113" t="s">
        <v>96</v>
      </c>
      <c r="D121" s="113" t="s">
        <v>133</v>
      </c>
      <c r="E121" s="114" t="s">
        <v>139</v>
      </c>
      <c r="F121" s="186" t="s">
        <v>140</v>
      </c>
      <c r="G121" s="187"/>
      <c r="H121" s="187"/>
      <c r="I121" s="187"/>
      <c r="J121" s="115" t="s">
        <v>141</v>
      </c>
      <c r="K121" s="116">
        <v>10</v>
      </c>
      <c r="L121" s="188"/>
      <c r="M121" s="187"/>
      <c r="N121" s="188">
        <f>ROUND($L$121*$K$121,2)</f>
        <v>0</v>
      </c>
      <c r="O121" s="187"/>
      <c r="P121" s="187"/>
      <c r="Q121" s="187"/>
      <c r="R121" s="20"/>
      <c r="T121" s="117"/>
      <c r="U121" s="26" t="s">
        <v>42</v>
      </c>
      <c r="V121" s="118">
        <v>0</v>
      </c>
      <c r="W121" s="118">
        <f>$V$121*$K$121</f>
        <v>0</v>
      </c>
      <c r="X121" s="118">
        <v>0</v>
      </c>
      <c r="Y121" s="118">
        <f>$X$121*$K$121</f>
        <v>0</v>
      </c>
      <c r="Z121" s="118">
        <v>0</v>
      </c>
      <c r="AA121" s="119">
        <f>$Z$121*$K$121</f>
        <v>0</v>
      </c>
      <c r="AR121" s="6" t="s">
        <v>137</v>
      </c>
      <c r="AT121" s="6" t="s">
        <v>133</v>
      </c>
      <c r="AU121" s="6" t="s">
        <v>96</v>
      </c>
      <c r="AY121" s="6" t="s">
        <v>132</v>
      </c>
      <c r="BE121" s="120">
        <f>IF($U$121="základní",$N$121,0)</f>
        <v>0</v>
      </c>
      <c r="BF121" s="120">
        <f>IF($U$121="snížená",$N$121,0)</f>
        <v>0</v>
      </c>
      <c r="BG121" s="120">
        <f>IF($U$121="zákl. přenesená",$N$121,0)</f>
        <v>0</v>
      </c>
      <c r="BH121" s="120">
        <f>IF($U$121="sníž. přenesená",$N$121,0)</f>
        <v>0</v>
      </c>
      <c r="BI121" s="120">
        <f>IF($U$121="nulová",$N$121,0)</f>
        <v>0</v>
      </c>
      <c r="BJ121" s="6" t="s">
        <v>19</v>
      </c>
      <c r="BK121" s="120">
        <f>ROUND($L$121*$K$121,2)</f>
        <v>0</v>
      </c>
      <c r="BL121" s="6" t="s">
        <v>137</v>
      </c>
      <c r="BM121" s="6" t="s">
        <v>142</v>
      </c>
    </row>
    <row r="122" spans="2:65" s="6" customFormat="1" ht="27" customHeight="1">
      <c r="B122" s="19"/>
      <c r="C122" s="113" t="s">
        <v>143</v>
      </c>
      <c r="D122" s="113" t="s">
        <v>133</v>
      </c>
      <c r="E122" s="114" t="s">
        <v>144</v>
      </c>
      <c r="F122" s="186" t="s">
        <v>145</v>
      </c>
      <c r="G122" s="187"/>
      <c r="H122" s="187"/>
      <c r="I122" s="187"/>
      <c r="J122" s="115" t="s">
        <v>146</v>
      </c>
      <c r="K122" s="116">
        <v>24</v>
      </c>
      <c r="L122" s="188"/>
      <c r="M122" s="187"/>
      <c r="N122" s="188">
        <f>ROUND($L$122*$K$122,2)</f>
        <v>0</v>
      </c>
      <c r="O122" s="187"/>
      <c r="P122" s="187"/>
      <c r="Q122" s="187"/>
      <c r="R122" s="20"/>
      <c r="T122" s="117"/>
      <c r="U122" s="26" t="s">
        <v>42</v>
      </c>
      <c r="V122" s="118">
        <v>0.703</v>
      </c>
      <c r="W122" s="118">
        <f>$V$122*$K$122</f>
        <v>16.872</v>
      </c>
      <c r="X122" s="118">
        <v>0.00868</v>
      </c>
      <c r="Y122" s="118">
        <f>$X$122*$K$122</f>
        <v>0.20832</v>
      </c>
      <c r="Z122" s="118">
        <v>0</v>
      </c>
      <c r="AA122" s="119">
        <f>$Z$122*$K$122</f>
        <v>0</v>
      </c>
      <c r="AR122" s="6" t="s">
        <v>137</v>
      </c>
      <c r="AT122" s="6" t="s">
        <v>133</v>
      </c>
      <c r="AU122" s="6" t="s">
        <v>96</v>
      </c>
      <c r="AY122" s="6" t="s">
        <v>132</v>
      </c>
      <c r="BE122" s="120">
        <f>IF($U$122="základní",$N$122,0)</f>
        <v>0</v>
      </c>
      <c r="BF122" s="120">
        <f>IF($U$122="snížená",$N$122,0)</f>
        <v>0</v>
      </c>
      <c r="BG122" s="120">
        <f>IF($U$122="zákl. přenesená",$N$122,0)</f>
        <v>0</v>
      </c>
      <c r="BH122" s="120">
        <f>IF($U$122="sníž. přenesená",$N$122,0)</f>
        <v>0</v>
      </c>
      <c r="BI122" s="120">
        <f>IF($U$122="nulová",$N$122,0)</f>
        <v>0</v>
      </c>
      <c r="BJ122" s="6" t="s">
        <v>19</v>
      </c>
      <c r="BK122" s="120">
        <f>ROUND($L$122*$K$122,2)</f>
        <v>0</v>
      </c>
      <c r="BL122" s="6" t="s">
        <v>137</v>
      </c>
      <c r="BM122" s="6" t="s">
        <v>147</v>
      </c>
    </row>
    <row r="123" spans="2:65" s="6" customFormat="1" ht="27" customHeight="1">
      <c r="B123" s="19"/>
      <c r="C123" s="113" t="s">
        <v>137</v>
      </c>
      <c r="D123" s="113" t="s">
        <v>133</v>
      </c>
      <c r="E123" s="114" t="s">
        <v>148</v>
      </c>
      <c r="F123" s="186" t="s">
        <v>149</v>
      </c>
      <c r="G123" s="187"/>
      <c r="H123" s="187"/>
      <c r="I123" s="187"/>
      <c r="J123" s="115" t="s">
        <v>146</v>
      </c>
      <c r="K123" s="116">
        <v>6</v>
      </c>
      <c r="L123" s="188"/>
      <c r="M123" s="187"/>
      <c r="N123" s="188">
        <f>ROUND($L$123*$K$123,2)</f>
        <v>0</v>
      </c>
      <c r="O123" s="187"/>
      <c r="P123" s="187"/>
      <c r="Q123" s="187"/>
      <c r="R123" s="20"/>
      <c r="T123" s="117"/>
      <c r="U123" s="26" t="s">
        <v>42</v>
      </c>
      <c r="V123" s="118">
        <v>0.547</v>
      </c>
      <c r="W123" s="118">
        <f>$V$123*$K$123</f>
        <v>3.282</v>
      </c>
      <c r="X123" s="118">
        <v>0.0369</v>
      </c>
      <c r="Y123" s="118">
        <f>$X$123*$K$123</f>
        <v>0.2214</v>
      </c>
      <c r="Z123" s="118">
        <v>0</v>
      </c>
      <c r="AA123" s="119">
        <f>$Z$123*$K$123</f>
        <v>0</v>
      </c>
      <c r="AR123" s="6" t="s">
        <v>137</v>
      </c>
      <c r="AT123" s="6" t="s">
        <v>133</v>
      </c>
      <c r="AU123" s="6" t="s">
        <v>96</v>
      </c>
      <c r="AY123" s="6" t="s">
        <v>132</v>
      </c>
      <c r="BE123" s="120">
        <f>IF($U$123="základní",$N$123,0)</f>
        <v>0</v>
      </c>
      <c r="BF123" s="120">
        <f>IF($U$123="snížená",$N$123,0)</f>
        <v>0</v>
      </c>
      <c r="BG123" s="120">
        <f>IF($U$123="zákl. přenesená",$N$123,0)</f>
        <v>0</v>
      </c>
      <c r="BH123" s="120">
        <f>IF($U$123="sníž. přenesená",$N$123,0)</f>
        <v>0</v>
      </c>
      <c r="BI123" s="120">
        <f>IF($U$123="nulová",$N$123,0)</f>
        <v>0</v>
      </c>
      <c r="BJ123" s="6" t="s">
        <v>19</v>
      </c>
      <c r="BK123" s="120">
        <f>ROUND($L$123*$K$123,2)</f>
        <v>0</v>
      </c>
      <c r="BL123" s="6" t="s">
        <v>137</v>
      </c>
      <c r="BM123" s="6" t="s">
        <v>150</v>
      </c>
    </row>
    <row r="124" spans="2:65" s="6" customFormat="1" ht="27" customHeight="1">
      <c r="B124" s="19"/>
      <c r="C124" s="113" t="s">
        <v>151</v>
      </c>
      <c r="D124" s="113" t="s">
        <v>133</v>
      </c>
      <c r="E124" s="114" t="s">
        <v>152</v>
      </c>
      <c r="F124" s="186" t="s">
        <v>153</v>
      </c>
      <c r="G124" s="187"/>
      <c r="H124" s="187"/>
      <c r="I124" s="187"/>
      <c r="J124" s="115" t="s">
        <v>154</v>
      </c>
      <c r="K124" s="116">
        <v>90</v>
      </c>
      <c r="L124" s="188"/>
      <c r="M124" s="187"/>
      <c r="N124" s="188">
        <f>ROUND($L$124*$K$124,2)</f>
        <v>0</v>
      </c>
      <c r="O124" s="187"/>
      <c r="P124" s="187"/>
      <c r="Q124" s="187"/>
      <c r="R124" s="20"/>
      <c r="T124" s="117"/>
      <c r="U124" s="26" t="s">
        <v>42</v>
      </c>
      <c r="V124" s="118">
        <v>1.763</v>
      </c>
      <c r="W124" s="118">
        <f>$V$124*$K$124</f>
        <v>158.67</v>
      </c>
      <c r="X124" s="118">
        <v>0</v>
      </c>
      <c r="Y124" s="118">
        <f>$X$124*$K$124</f>
        <v>0</v>
      </c>
      <c r="Z124" s="118">
        <v>0</v>
      </c>
      <c r="AA124" s="119">
        <f>$Z$124*$K$124</f>
        <v>0</v>
      </c>
      <c r="AR124" s="6" t="s">
        <v>137</v>
      </c>
      <c r="AT124" s="6" t="s">
        <v>133</v>
      </c>
      <c r="AU124" s="6" t="s">
        <v>96</v>
      </c>
      <c r="AY124" s="6" t="s">
        <v>132</v>
      </c>
      <c r="BE124" s="120">
        <f>IF($U$124="základní",$N$124,0)</f>
        <v>0</v>
      </c>
      <c r="BF124" s="120">
        <f>IF($U$124="snížená",$N$124,0)</f>
        <v>0</v>
      </c>
      <c r="BG124" s="120">
        <f>IF($U$124="zákl. přenesená",$N$124,0)</f>
        <v>0</v>
      </c>
      <c r="BH124" s="120">
        <f>IF($U$124="sníž. přenesená",$N$124,0)</f>
        <v>0</v>
      </c>
      <c r="BI124" s="120">
        <f>IF($U$124="nulová",$N$124,0)</f>
        <v>0</v>
      </c>
      <c r="BJ124" s="6" t="s">
        <v>19</v>
      </c>
      <c r="BK124" s="120">
        <f>ROUND($L$124*$K$124,2)</f>
        <v>0</v>
      </c>
      <c r="BL124" s="6" t="s">
        <v>137</v>
      </c>
      <c r="BM124" s="6" t="s">
        <v>155</v>
      </c>
    </row>
    <row r="125" spans="2:51" s="6" customFormat="1" ht="18.75" customHeight="1">
      <c r="B125" s="121"/>
      <c r="E125" s="122"/>
      <c r="F125" s="184" t="s">
        <v>156</v>
      </c>
      <c r="G125" s="185"/>
      <c r="H125" s="185"/>
      <c r="I125" s="185"/>
      <c r="K125" s="123">
        <v>90</v>
      </c>
      <c r="R125" s="124"/>
      <c r="T125" s="125"/>
      <c r="AA125" s="126"/>
      <c r="AT125" s="122" t="s">
        <v>157</v>
      </c>
      <c r="AU125" s="122" t="s">
        <v>96</v>
      </c>
      <c r="AV125" s="122" t="s">
        <v>96</v>
      </c>
      <c r="AW125" s="122" t="s">
        <v>107</v>
      </c>
      <c r="AX125" s="122" t="s">
        <v>19</v>
      </c>
      <c r="AY125" s="122" t="s">
        <v>132</v>
      </c>
    </row>
    <row r="126" spans="2:65" s="6" customFormat="1" ht="27" customHeight="1">
      <c r="B126" s="19"/>
      <c r="C126" s="113" t="s">
        <v>158</v>
      </c>
      <c r="D126" s="113" t="s">
        <v>133</v>
      </c>
      <c r="E126" s="114" t="s">
        <v>159</v>
      </c>
      <c r="F126" s="186" t="s">
        <v>160</v>
      </c>
      <c r="G126" s="187"/>
      <c r="H126" s="187"/>
      <c r="I126" s="187"/>
      <c r="J126" s="115" t="s">
        <v>154</v>
      </c>
      <c r="K126" s="116">
        <v>114</v>
      </c>
      <c r="L126" s="188"/>
      <c r="M126" s="187"/>
      <c r="N126" s="188">
        <f>ROUND($L$126*$K$126,2)</f>
        <v>0</v>
      </c>
      <c r="O126" s="187"/>
      <c r="P126" s="187"/>
      <c r="Q126" s="187"/>
      <c r="R126" s="20"/>
      <c r="T126" s="117"/>
      <c r="U126" s="26" t="s">
        <v>42</v>
      </c>
      <c r="V126" s="118">
        <v>0.44</v>
      </c>
      <c r="W126" s="118">
        <f>$V$126*$K$126</f>
        <v>50.160000000000004</v>
      </c>
      <c r="X126" s="118">
        <v>0</v>
      </c>
      <c r="Y126" s="118">
        <f>$X$126*$K$126</f>
        <v>0</v>
      </c>
      <c r="Z126" s="118">
        <v>0</v>
      </c>
      <c r="AA126" s="119">
        <f>$Z$126*$K$126</f>
        <v>0</v>
      </c>
      <c r="AR126" s="6" t="s">
        <v>137</v>
      </c>
      <c r="AT126" s="6" t="s">
        <v>133</v>
      </c>
      <c r="AU126" s="6" t="s">
        <v>96</v>
      </c>
      <c r="AY126" s="6" t="s">
        <v>132</v>
      </c>
      <c r="BE126" s="120">
        <f>IF($U$126="základní",$N$126,0)</f>
        <v>0</v>
      </c>
      <c r="BF126" s="120">
        <f>IF($U$126="snížená",$N$126,0)</f>
        <v>0</v>
      </c>
      <c r="BG126" s="120">
        <f>IF($U$126="zákl. přenesená",$N$126,0)</f>
        <v>0</v>
      </c>
      <c r="BH126" s="120">
        <f>IF($U$126="sníž. přenesená",$N$126,0)</f>
        <v>0</v>
      </c>
      <c r="BI126" s="120">
        <f>IF($U$126="nulová",$N$126,0)</f>
        <v>0</v>
      </c>
      <c r="BJ126" s="6" t="s">
        <v>19</v>
      </c>
      <c r="BK126" s="120">
        <f>ROUND($L$126*$K$126,2)</f>
        <v>0</v>
      </c>
      <c r="BL126" s="6" t="s">
        <v>137</v>
      </c>
      <c r="BM126" s="6" t="s">
        <v>161</v>
      </c>
    </row>
    <row r="127" spans="2:51" s="6" customFormat="1" ht="32.25" customHeight="1">
      <c r="B127" s="121"/>
      <c r="E127" s="122"/>
      <c r="F127" s="184" t="s">
        <v>162</v>
      </c>
      <c r="G127" s="185"/>
      <c r="H127" s="185"/>
      <c r="I127" s="185"/>
      <c r="K127" s="123">
        <v>316.505</v>
      </c>
      <c r="R127" s="124"/>
      <c r="T127" s="125"/>
      <c r="AA127" s="126"/>
      <c r="AT127" s="122" t="s">
        <v>157</v>
      </c>
      <c r="AU127" s="122" t="s">
        <v>96</v>
      </c>
      <c r="AV127" s="122" t="s">
        <v>96</v>
      </c>
      <c r="AW127" s="122" t="s">
        <v>107</v>
      </c>
      <c r="AX127" s="122" t="s">
        <v>77</v>
      </c>
      <c r="AY127" s="122" t="s">
        <v>132</v>
      </c>
    </row>
    <row r="128" spans="2:51" s="6" customFormat="1" ht="18.75" customHeight="1">
      <c r="B128" s="121"/>
      <c r="E128" s="122"/>
      <c r="F128" s="184" t="s">
        <v>163</v>
      </c>
      <c r="G128" s="185"/>
      <c r="H128" s="185"/>
      <c r="I128" s="185"/>
      <c r="K128" s="123">
        <v>27.819</v>
      </c>
      <c r="R128" s="124"/>
      <c r="T128" s="125"/>
      <c r="AA128" s="126"/>
      <c r="AT128" s="122" t="s">
        <v>157</v>
      </c>
      <c r="AU128" s="122" t="s">
        <v>96</v>
      </c>
      <c r="AV128" s="122" t="s">
        <v>96</v>
      </c>
      <c r="AW128" s="122" t="s">
        <v>107</v>
      </c>
      <c r="AX128" s="122" t="s">
        <v>77</v>
      </c>
      <c r="AY128" s="122" t="s">
        <v>132</v>
      </c>
    </row>
    <row r="129" spans="2:51" s="6" customFormat="1" ht="18.75" customHeight="1">
      <c r="B129" s="127"/>
      <c r="E129" s="128"/>
      <c r="F129" s="195" t="s">
        <v>164</v>
      </c>
      <c r="G129" s="196"/>
      <c r="H129" s="196"/>
      <c r="I129" s="196"/>
      <c r="K129" s="129">
        <v>344.324</v>
      </c>
      <c r="R129" s="130"/>
      <c r="T129" s="131"/>
      <c r="AA129" s="132"/>
      <c r="AT129" s="128" t="s">
        <v>157</v>
      </c>
      <c r="AU129" s="128" t="s">
        <v>96</v>
      </c>
      <c r="AV129" s="128" t="s">
        <v>137</v>
      </c>
      <c r="AW129" s="128" t="s">
        <v>107</v>
      </c>
      <c r="AX129" s="128" t="s">
        <v>77</v>
      </c>
      <c r="AY129" s="128" t="s">
        <v>132</v>
      </c>
    </row>
    <row r="130" spans="2:51" s="6" customFormat="1" ht="18.75" customHeight="1">
      <c r="B130" s="121"/>
      <c r="E130" s="122"/>
      <c r="F130" s="184" t="s">
        <v>165</v>
      </c>
      <c r="G130" s="185"/>
      <c r="H130" s="185"/>
      <c r="I130" s="185"/>
      <c r="K130" s="123">
        <v>380</v>
      </c>
      <c r="R130" s="124"/>
      <c r="T130" s="125"/>
      <c r="AA130" s="126"/>
      <c r="AT130" s="122" t="s">
        <v>157</v>
      </c>
      <c r="AU130" s="122" t="s">
        <v>96</v>
      </c>
      <c r="AV130" s="122" t="s">
        <v>96</v>
      </c>
      <c r="AW130" s="122" t="s">
        <v>107</v>
      </c>
      <c r="AX130" s="122" t="s">
        <v>77</v>
      </c>
      <c r="AY130" s="122" t="s">
        <v>132</v>
      </c>
    </row>
    <row r="131" spans="2:51" s="6" customFormat="1" ht="18.75" customHeight="1">
      <c r="B131" s="121"/>
      <c r="E131" s="122"/>
      <c r="F131" s="184" t="s">
        <v>166</v>
      </c>
      <c r="G131" s="185"/>
      <c r="H131" s="185"/>
      <c r="I131" s="185"/>
      <c r="K131" s="123">
        <v>114</v>
      </c>
      <c r="R131" s="124"/>
      <c r="T131" s="125"/>
      <c r="AA131" s="126"/>
      <c r="AT131" s="122" t="s">
        <v>157</v>
      </c>
      <c r="AU131" s="122" t="s">
        <v>96</v>
      </c>
      <c r="AV131" s="122" t="s">
        <v>96</v>
      </c>
      <c r="AW131" s="122" t="s">
        <v>107</v>
      </c>
      <c r="AX131" s="122" t="s">
        <v>19</v>
      </c>
      <c r="AY131" s="122" t="s">
        <v>132</v>
      </c>
    </row>
    <row r="132" spans="2:65" s="6" customFormat="1" ht="27" customHeight="1">
      <c r="B132" s="19"/>
      <c r="C132" s="113" t="s">
        <v>167</v>
      </c>
      <c r="D132" s="113" t="s">
        <v>133</v>
      </c>
      <c r="E132" s="114" t="s">
        <v>168</v>
      </c>
      <c r="F132" s="186" t="s">
        <v>169</v>
      </c>
      <c r="G132" s="187"/>
      <c r="H132" s="187"/>
      <c r="I132" s="187"/>
      <c r="J132" s="115" t="s">
        <v>154</v>
      </c>
      <c r="K132" s="116">
        <v>190</v>
      </c>
      <c r="L132" s="188"/>
      <c r="M132" s="187"/>
      <c r="N132" s="188">
        <f>ROUND($L$132*$K$132,2)</f>
        <v>0</v>
      </c>
      <c r="O132" s="187"/>
      <c r="P132" s="187"/>
      <c r="Q132" s="187"/>
      <c r="R132" s="20"/>
      <c r="T132" s="117"/>
      <c r="U132" s="26" t="s">
        <v>42</v>
      </c>
      <c r="V132" s="118">
        <v>0.825</v>
      </c>
      <c r="W132" s="118">
        <f>$V$132*$K$132</f>
        <v>156.75</v>
      </c>
      <c r="X132" s="118">
        <v>0</v>
      </c>
      <c r="Y132" s="118">
        <f>$X$132*$K$132</f>
        <v>0</v>
      </c>
      <c r="Z132" s="118">
        <v>0</v>
      </c>
      <c r="AA132" s="119">
        <f>$Z$132*$K$132</f>
        <v>0</v>
      </c>
      <c r="AR132" s="6" t="s">
        <v>137</v>
      </c>
      <c r="AT132" s="6" t="s">
        <v>133</v>
      </c>
      <c r="AU132" s="6" t="s">
        <v>96</v>
      </c>
      <c r="AY132" s="6" t="s">
        <v>132</v>
      </c>
      <c r="BE132" s="120">
        <f>IF($U$132="základní",$N$132,0)</f>
        <v>0</v>
      </c>
      <c r="BF132" s="120">
        <f>IF($U$132="snížená",$N$132,0)</f>
        <v>0</v>
      </c>
      <c r="BG132" s="120">
        <f>IF($U$132="zákl. přenesená",$N$132,0)</f>
        <v>0</v>
      </c>
      <c r="BH132" s="120">
        <f>IF($U$132="sníž. přenesená",$N$132,0)</f>
        <v>0</v>
      </c>
      <c r="BI132" s="120">
        <f>IF($U$132="nulová",$N$132,0)</f>
        <v>0</v>
      </c>
      <c r="BJ132" s="6" t="s">
        <v>19</v>
      </c>
      <c r="BK132" s="120">
        <f>ROUND($L$132*$K$132,2)</f>
        <v>0</v>
      </c>
      <c r="BL132" s="6" t="s">
        <v>137</v>
      </c>
      <c r="BM132" s="6" t="s">
        <v>170</v>
      </c>
    </row>
    <row r="133" spans="2:51" s="6" customFormat="1" ht="18.75" customHeight="1">
      <c r="B133" s="121"/>
      <c r="E133" s="122"/>
      <c r="F133" s="184" t="s">
        <v>171</v>
      </c>
      <c r="G133" s="185"/>
      <c r="H133" s="185"/>
      <c r="I133" s="185"/>
      <c r="K133" s="123">
        <v>190</v>
      </c>
      <c r="R133" s="124"/>
      <c r="T133" s="125"/>
      <c r="AA133" s="126"/>
      <c r="AT133" s="122" t="s">
        <v>157</v>
      </c>
      <c r="AU133" s="122" t="s">
        <v>96</v>
      </c>
      <c r="AV133" s="122" t="s">
        <v>96</v>
      </c>
      <c r="AW133" s="122" t="s">
        <v>107</v>
      </c>
      <c r="AX133" s="122" t="s">
        <v>19</v>
      </c>
      <c r="AY133" s="122" t="s">
        <v>132</v>
      </c>
    </row>
    <row r="134" spans="2:65" s="6" customFormat="1" ht="27" customHeight="1">
      <c r="B134" s="19"/>
      <c r="C134" s="113" t="s">
        <v>172</v>
      </c>
      <c r="D134" s="113" t="s">
        <v>133</v>
      </c>
      <c r="E134" s="114" t="s">
        <v>173</v>
      </c>
      <c r="F134" s="186" t="s">
        <v>174</v>
      </c>
      <c r="G134" s="187"/>
      <c r="H134" s="187"/>
      <c r="I134" s="187"/>
      <c r="J134" s="115" t="s">
        <v>154</v>
      </c>
      <c r="K134" s="116">
        <v>57</v>
      </c>
      <c r="L134" s="188"/>
      <c r="M134" s="187"/>
      <c r="N134" s="188">
        <f>ROUND($L$134*$K$134,2)</f>
        <v>0</v>
      </c>
      <c r="O134" s="187"/>
      <c r="P134" s="187"/>
      <c r="Q134" s="187"/>
      <c r="R134" s="20"/>
      <c r="T134" s="117"/>
      <c r="U134" s="26" t="s">
        <v>42</v>
      </c>
      <c r="V134" s="118">
        <v>0.1</v>
      </c>
      <c r="W134" s="118">
        <f>$V$134*$K$134</f>
        <v>5.7</v>
      </c>
      <c r="X134" s="118">
        <v>0</v>
      </c>
      <c r="Y134" s="118">
        <f>$X$134*$K$134</f>
        <v>0</v>
      </c>
      <c r="Z134" s="118">
        <v>0</v>
      </c>
      <c r="AA134" s="119">
        <f>$Z$134*$K$134</f>
        <v>0</v>
      </c>
      <c r="AR134" s="6" t="s">
        <v>137</v>
      </c>
      <c r="AT134" s="6" t="s">
        <v>133</v>
      </c>
      <c r="AU134" s="6" t="s">
        <v>96</v>
      </c>
      <c r="AY134" s="6" t="s">
        <v>132</v>
      </c>
      <c r="BE134" s="120">
        <f>IF($U$134="základní",$N$134,0)</f>
        <v>0</v>
      </c>
      <c r="BF134" s="120">
        <f>IF($U$134="snížená",$N$134,0)</f>
        <v>0</v>
      </c>
      <c r="BG134" s="120">
        <f>IF($U$134="zákl. přenesená",$N$134,0)</f>
        <v>0</v>
      </c>
      <c r="BH134" s="120">
        <f>IF($U$134="sníž. přenesená",$N$134,0)</f>
        <v>0</v>
      </c>
      <c r="BI134" s="120">
        <f>IF($U$134="nulová",$N$134,0)</f>
        <v>0</v>
      </c>
      <c r="BJ134" s="6" t="s">
        <v>19</v>
      </c>
      <c r="BK134" s="120">
        <f>ROUND($L$134*$K$134,2)</f>
        <v>0</v>
      </c>
      <c r="BL134" s="6" t="s">
        <v>137</v>
      </c>
      <c r="BM134" s="6" t="s">
        <v>175</v>
      </c>
    </row>
    <row r="135" spans="2:51" s="6" customFormat="1" ht="18.75" customHeight="1">
      <c r="B135" s="121"/>
      <c r="E135" s="122"/>
      <c r="F135" s="184" t="s">
        <v>176</v>
      </c>
      <c r="G135" s="185"/>
      <c r="H135" s="185"/>
      <c r="I135" s="185"/>
      <c r="K135" s="123">
        <v>57</v>
      </c>
      <c r="R135" s="124"/>
      <c r="T135" s="125"/>
      <c r="AA135" s="126"/>
      <c r="AT135" s="122" t="s">
        <v>157</v>
      </c>
      <c r="AU135" s="122" t="s">
        <v>96</v>
      </c>
      <c r="AV135" s="122" t="s">
        <v>96</v>
      </c>
      <c r="AW135" s="122" t="s">
        <v>107</v>
      </c>
      <c r="AX135" s="122" t="s">
        <v>19</v>
      </c>
      <c r="AY135" s="122" t="s">
        <v>132</v>
      </c>
    </row>
    <row r="136" spans="2:65" s="6" customFormat="1" ht="27" customHeight="1">
      <c r="B136" s="19"/>
      <c r="C136" s="113" t="s">
        <v>177</v>
      </c>
      <c r="D136" s="113" t="s">
        <v>133</v>
      </c>
      <c r="E136" s="114" t="s">
        <v>178</v>
      </c>
      <c r="F136" s="186" t="s">
        <v>179</v>
      </c>
      <c r="G136" s="187"/>
      <c r="H136" s="187"/>
      <c r="I136" s="187"/>
      <c r="J136" s="115" t="s">
        <v>154</v>
      </c>
      <c r="K136" s="116">
        <v>76</v>
      </c>
      <c r="L136" s="188"/>
      <c r="M136" s="187"/>
      <c r="N136" s="188">
        <f>ROUND($L$136*$K$136,2)</f>
        <v>0</v>
      </c>
      <c r="O136" s="187"/>
      <c r="P136" s="187"/>
      <c r="Q136" s="187"/>
      <c r="R136" s="20"/>
      <c r="T136" s="117"/>
      <c r="U136" s="26" t="s">
        <v>42</v>
      </c>
      <c r="V136" s="118">
        <v>1.355</v>
      </c>
      <c r="W136" s="118">
        <f>$V$136*$K$136</f>
        <v>102.98</v>
      </c>
      <c r="X136" s="118">
        <v>0</v>
      </c>
      <c r="Y136" s="118">
        <f>$X$136*$K$136</f>
        <v>0</v>
      </c>
      <c r="Z136" s="118">
        <v>0</v>
      </c>
      <c r="AA136" s="119">
        <f>$Z$136*$K$136</f>
        <v>0</v>
      </c>
      <c r="AR136" s="6" t="s">
        <v>137</v>
      </c>
      <c r="AT136" s="6" t="s">
        <v>133</v>
      </c>
      <c r="AU136" s="6" t="s">
        <v>96</v>
      </c>
      <c r="AY136" s="6" t="s">
        <v>132</v>
      </c>
      <c r="BE136" s="120">
        <f>IF($U$136="základní",$N$136,0)</f>
        <v>0</v>
      </c>
      <c r="BF136" s="120">
        <f>IF($U$136="snížená",$N$136,0)</f>
        <v>0</v>
      </c>
      <c r="BG136" s="120">
        <f>IF($U$136="zákl. přenesená",$N$136,0)</f>
        <v>0</v>
      </c>
      <c r="BH136" s="120">
        <f>IF($U$136="sníž. přenesená",$N$136,0)</f>
        <v>0</v>
      </c>
      <c r="BI136" s="120">
        <f>IF($U$136="nulová",$N$136,0)</f>
        <v>0</v>
      </c>
      <c r="BJ136" s="6" t="s">
        <v>19</v>
      </c>
      <c r="BK136" s="120">
        <f>ROUND($L$136*$K$136,2)</f>
        <v>0</v>
      </c>
      <c r="BL136" s="6" t="s">
        <v>137</v>
      </c>
      <c r="BM136" s="6" t="s">
        <v>180</v>
      </c>
    </row>
    <row r="137" spans="2:51" s="6" customFormat="1" ht="18.75" customHeight="1">
      <c r="B137" s="121"/>
      <c r="E137" s="122"/>
      <c r="F137" s="184" t="s">
        <v>181</v>
      </c>
      <c r="G137" s="185"/>
      <c r="H137" s="185"/>
      <c r="I137" s="185"/>
      <c r="K137" s="123">
        <v>76</v>
      </c>
      <c r="R137" s="124"/>
      <c r="T137" s="125"/>
      <c r="AA137" s="126"/>
      <c r="AT137" s="122" t="s">
        <v>157</v>
      </c>
      <c r="AU137" s="122" t="s">
        <v>96</v>
      </c>
      <c r="AV137" s="122" t="s">
        <v>96</v>
      </c>
      <c r="AW137" s="122" t="s">
        <v>107</v>
      </c>
      <c r="AX137" s="122" t="s">
        <v>19</v>
      </c>
      <c r="AY137" s="122" t="s">
        <v>132</v>
      </c>
    </row>
    <row r="138" spans="2:65" s="6" customFormat="1" ht="27" customHeight="1">
      <c r="B138" s="19"/>
      <c r="C138" s="113" t="s">
        <v>24</v>
      </c>
      <c r="D138" s="113" t="s">
        <v>133</v>
      </c>
      <c r="E138" s="114" t="s">
        <v>182</v>
      </c>
      <c r="F138" s="186" t="s">
        <v>183</v>
      </c>
      <c r="G138" s="187"/>
      <c r="H138" s="187"/>
      <c r="I138" s="187"/>
      <c r="J138" s="115" t="s">
        <v>154</v>
      </c>
      <c r="K138" s="116">
        <v>22.8</v>
      </c>
      <c r="L138" s="188"/>
      <c r="M138" s="187"/>
      <c r="N138" s="188">
        <f>ROUND($L$138*$K$138,2)</f>
        <v>0</v>
      </c>
      <c r="O138" s="187"/>
      <c r="P138" s="187"/>
      <c r="Q138" s="187"/>
      <c r="R138" s="20"/>
      <c r="T138" s="117"/>
      <c r="U138" s="26" t="s">
        <v>42</v>
      </c>
      <c r="V138" s="118">
        <v>0.198</v>
      </c>
      <c r="W138" s="118">
        <f>$V$138*$K$138</f>
        <v>4.5144</v>
      </c>
      <c r="X138" s="118">
        <v>0</v>
      </c>
      <c r="Y138" s="118">
        <f>$X$138*$K$138</f>
        <v>0</v>
      </c>
      <c r="Z138" s="118">
        <v>0</v>
      </c>
      <c r="AA138" s="119">
        <f>$Z$138*$K$138</f>
        <v>0</v>
      </c>
      <c r="AR138" s="6" t="s">
        <v>137</v>
      </c>
      <c r="AT138" s="6" t="s">
        <v>133</v>
      </c>
      <c r="AU138" s="6" t="s">
        <v>96</v>
      </c>
      <c r="AY138" s="6" t="s">
        <v>132</v>
      </c>
      <c r="BE138" s="120">
        <f>IF($U$138="základní",$N$138,0)</f>
        <v>0</v>
      </c>
      <c r="BF138" s="120">
        <f>IF($U$138="snížená",$N$138,0)</f>
        <v>0</v>
      </c>
      <c r="BG138" s="120">
        <f>IF($U$138="zákl. přenesená",$N$138,0)</f>
        <v>0</v>
      </c>
      <c r="BH138" s="120">
        <f>IF($U$138="sníž. přenesená",$N$138,0)</f>
        <v>0</v>
      </c>
      <c r="BI138" s="120">
        <f>IF($U$138="nulová",$N$138,0)</f>
        <v>0</v>
      </c>
      <c r="BJ138" s="6" t="s">
        <v>19</v>
      </c>
      <c r="BK138" s="120">
        <f>ROUND($L$138*$K$138,2)</f>
        <v>0</v>
      </c>
      <c r="BL138" s="6" t="s">
        <v>137</v>
      </c>
      <c r="BM138" s="6" t="s">
        <v>184</v>
      </c>
    </row>
    <row r="139" spans="2:51" s="6" customFormat="1" ht="18.75" customHeight="1">
      <c r="B139" s="121"/>
      <c r="E139" s="122"/>
      <c r="F139" s="184" t="s">
        <v>185</v>
      </c>
      <c r="G139" s="185"/>
      <c r="H139" s="185"/>
      <c r="I139" s="185"/>
      <c r="K139" s="123">
        <v>22.8</v>
      </c>
      <c r="R139" s="124"/>
      <c r="T139" s="125"/>
      <c r="AA139" s="126"/>
      <c r="AT139" s="122" t="s">
        <v>157</v>
      </c>
      <c r="AU139" s="122" t="s">
        <v>96</v>
      </c>
      <c r="AV139" s="122" t="s">
        <v>96</v>
      </c>
      <c r="AW139" s="122" t="s">
        <v>107</v>
      </c>
      <c r="AX139" s="122" t="s">
        <v>19</v>
      </c>
      <c r="AY139" s="122" t="s">
        <v>132</v>
      </c>
    </row>
    <row r="140" spans="2:65" s="6" customFormat="1" ht="27" customHeight="1">
      <c r="B140" s="19"/>
      <c r="C140" s="113" t="s">
        <v>186</v>
      </c>
      <c r="D140" s="113" t="s">
        <v>133</v>
      </c>
      <c r="E140" s="114" t="s">
        <v>187</v>
      </c>
      <c r="F140" s="186" t="s">
        <v>188</v>
      </c>
      <c r="G140" s="187"/>
      <c r="H140" s="187"/>
      <c r="I140" s="187"/>
      <c r="J140" s="115" t="s">
        <v>189</v>
      </c>
      <c r="K140" s="116">
        <v>539.75</v>
      </c>
      <c r="L140" s="188"/>
      <c r="M140" s="187"/>
      <c r="N140" s="188">
        <f>ROUND($L$140*$K$140,2)</f>
        <v>0</v>
      </c>
      <c r="O140" s="187"/>
      <c r="P140" s="187"/>
      <c r="Q140" s="187"/>
      <c r="R140" s="20"/>
      <c r="T140" s="117"/>
      <c r="U140" s="26" t="s">
        <v>42</v>
      </c>
      <c r="V140" s="118">
        <v>0.236</v>
      </c>
      <c r="W140" s="118">
        <f>$V$140*$K$140</f>
        <v>127.381</v>
      </c>
      <c r="X140" s="118">
        <v>0.00084</v>
      </c>
      <c r="Y140" s="118">
        <f>$X$140*$K$140</f>
        <v>0.45339</v>
      </c>
      <c r="Z140" s="118">
        <v>0</v>
      </c>
      <c r="AA140" s="119">
        <f>$Z$140*$K$140</f>
        <v>0</v>
      </c>
      <c r="AR140" s="6" t="s">
        <v>137</v>
      </c>
      <c r="AT140" s="6" t="s">
        <v>133</v>
      </c>
      <c r="AU140" s="6" t="s">
        <v>96</v>
      </c>
      <c r="AY140" s="6" t="s">
        <v>132</v>
      </c>
      <c r="BE140" s="120">
        <f>IF($U$140="základní",$N$140,0)</f>
        <v>0</v>
      </c>
      <c r="BF140" s="120">
        <f>IF($U$140="snížená",$N$140,0)</f>
        <v>0</v>
      </c>
      <c r="BG140" s="120">
        <f>IF($U$140="zákl. přenesená",$N$140,0)</f>
        <v>0</v>
      </c>
      <c r="BH140" s="120">
        <f>IF($U$140="sníž. přenesená",$N$140,0)</f>
        <v>0</v>
      </c>
      <c r="BI140" s="120">
        <f>IF($U$140="nulová",$N$140,0)</f>
        <v>0</v>
      </c>
      <c r="BJ140" s="6" t="s">
        <v>19</v>
      </c>
      <c r="BK140" s="120">
        <f>ROUND($L$140*$K$140,2)</f>
        <v>0</v>
      </c>
      <c r="BL140" s="6" t="s">
        <v>137</v>
      </c>
      <c r="BM140" s="6" t="s">
        <v>190</v>
      </c>
    </row>
    <row r="141" spans="2:51" s="6" customFormat="1" ht="32.25" customHeight="1">
      <c r="B141" s="121"/>
      <c r="E141" s="122"/>
      <c r="F141" s="184" t="s">
        <v>191</v>
      </c>
      <c r="G141" s="185"/>
      <c r="H141" s="185"/>
      <c r="I141" s="185"/>
      <c r="K141" s="123">
        <v>486.93</v>
      </c>
      <c r="R141" s="124"/>
      <c r="T141" s="125"/>
      <c r="AA141" s="126"/>
      <c r="AT141" s="122" t="s">
        <v>157</v>
      </c>
      <c r="AU141" s="122" t="s">
        <v>96</v>
      </c>
      <c r="AV141" s="122" t="s">
        <v>96</v>
      </c>
      <c r="AW141" s="122" t="s">
        <v>107</v>
      </c>
      <c r="AX141" s="122" t="s">
        <v>77</v>
      </c>
      <c r="AY141" s="122" t="s">
        <v>132</v>
      </c>
    </row>
    <row r="142" spans="2:51" s="6" customFormat="1" ht="18.75" customHeight="1">
      <c r="B142" s="121"/>
      <c r="E142" s="122"/>
      <c r="F142" s="184" t="s">
        <v>192</v>
      </c>
      <c r="G142" s="185"/>
      <c r="H142" s="185"/>
      <c r="I142" s="185"/>
      <c r="K142" s="123">
        <v>52.82</v>
      </c>
      <c r="R142" s="124"/>
      <c r="T142" s="125"/>
      <c r="AA142" s="126"/>
      <c r="AT142" s="122" t="s">
        <v>157</v>
      </c>
      <c r="AU142" s="122" t="s">
        <v>96</v>
      </c>
      <c r="AV142" s="122" t="s">
        <v>96</v>
      </c>
      <c r="AW142" s="122" t="s">
        <v>107</v>
      </c>
      <c r="AX142" s="122" t="s">
        <v>77</v>
      </c>
      <c r="AY142" s="122" t="s">
        <v>132</v>
      </c>
    </row>
    <row r="143" spans="2:51" s="6" customFormat="1" ht="18.75" customHeight="1">
      <c r="B143" s="127"/>
      <c r="E143" s="128"/>
      <c r="F143" s="195" t="s">
        <v>164</v>
      </c>
      <c r="G143" s="196"/>
      <c r="H143" s="196"/>
      <c r="I143" s="196"/>
      <c r="K143" s="129">
        <v>539.75</v>
      </c>
      <c r="R143" s="130"/>
      <c r="T143" s="131"/>
      <c r="AA143" s="132"/>
      <c r="AT143" s="128" t="s">
        <v>157</v>
      </c>
      <c r="AU143" s="128" t="s">
        <v>96</v>
      </c>
      <c r="AV143" s="128" t="s">
        <v>137</v>
      </c>
      <c r="AW143" s="128" t="s">
        <v>107</v>
      </c>
      <c r="AX143" s="128" t="s">
        <v>19</v>
      </c>
      <c r="AY143" s="128" t="s">
        <v>132</v>
      </c>
    </row>
    <row r="144" spans="2:65" s="6" customFormat="1" ht="27" customHeight="1">
      <c r="B144" s="19"/>
      <c r="C144" s="113" t="s">
        <v>193</v>
      </c>
      <c r="D144" s="113" t="s">
        <v>133</v>
      </c>
      <c r="E144" s="114" t="s">
        <v>194</v>
      </c>
      <c r="F144" s="186" t="s">
        <v>195</v>
      </c>
      <c r="G144" s="187"/>
      <c r="H144" s="187"/>
      <c r="I144" s="187"/>
      <c r="J144" s="115" t="s">
        <v>189</v>
      </c>
      <c r="K144" s="116">
        <v>539.75</v>
      </c>
      <c r="L144" s="188"/>
      <c r="M144" s="187"/>
      <c r="N144" s="188">
        <f>ROUND($L$144*$K$144,2)</f>
        <v>0</v>
      </c>
      <c r="O144" s="187"/>
      <c r="P144" s="187"/>
      <c r="Q144" s="187"/>
      <c r="R144" s="20"/>
      <c r="T144" s="117"/>
      <c r="U144" s="26" t="s">
        <v>42</v>
      </c>
      <c r="V144" s="118">
        <v>0.07</v>
      </c>
      <c r="W144" s="118">
        <f>$V$144*$K$144</f>
        <v>37.782500000000006</v>
      </c>
      <c r="X144" s="118">
        <v>0</v>
      </c>
      <c r="Y144" s="118">
        <f>$X$144*$K$144</f>
        <v>0</v>
      </c>
      <c r="Z144" s="118">
        <v>0</v>
      </c>
      <c r="AA144" s="119">
        <f>$Z$144*$K$144</f>
        <v>0</v>
      </c>
      <c r="AR144" s="6" t="s">
        <v>137</v>
      </c>
      <c r="AT144" s="6" t="s">
        <v>133</v>
      </c>
      <c r="AU144" s="6" t="s">
        <v>96</v>
      </c>
      <c r="AY144" s="6" t="s">
        <v>132</v>
      </c>
      <c r="BE144" s="120">
        <f>IF($U$144="základní",$N$144,0)</f>
        <v>0</v>
      </c>
      <c r="BF144" s="120">
        <f>IF($U$144="snížená",$N$144,0)</f>
        <v>0</v>
      </c>
      <c r="BG144" s="120">
        <f>IF($U$144="zákl. přenesená",$N$144,0)</f>
        <v>0</v>
      </c>
      <c r="BH144" s="120">
        <f>IF($U$144="sníž. přenesená",$N$144,0)</f>
        <v>0</v>
      </c>
      <c r="BI144" s="120">
        <f>IF($U$144="nulová",$N$144,0)</f>
        <v>0</v>
      </c>
      <c r="BJ144" s="6" t="s">
        <v>19</v>
      </c>
      <c r="BK144" s="120">
        <f>ROUND($L$144*$K$144,2)</f>
        <v>0</v>
      </c>
      <c r="BL144" s="6" t="s">
        <v>137</v>
      </c>
      <c r="BM144" s="6" t="s">
        <v>196</v>
      </c>
    </row>
    <row r="145" spans="2:65" s="6" customFormat="1" ht="27" customHeight="1">
      <c r="B145" s="19"/>
      <c r="C145" s="113" t="s">
        <v>197</v>
      </c>
      <c r="D145" s="113" t="s">
        <v>133</v>
      </c>
      <c r="E145" s="114" t="s">
        <v>198</v>
      </c>
      <c r="F145" s="186" t="s">
        <v>199</v>
      </c>
      <c r="G145" s="187"/>
      <c r="H145" s="187"/>
      <c r="I145" s="187"/>
      <c r="J145" s="115" t="s">
        <v>154</v>
      </c>
      <c r="K145" s="116">
        <v>190</v>
      </c>
      <c r="L145" s="188"/>
      <c r="M145" s="187"/>
      <c r="N145" s="188">
        <f>ROUND($L$145*$K$145,2)</f>
        <v>0</v>
      </c>
      <c r="O145" s="187"/>
      <c r="P145" s="187"/>
      <c r="Q145" s="187"/>
      <c r="R145" s="20"/>
      <c r="T145" s="117"/>
      <c r="U145" s="26" t="s">
        <v>42</v>
      </c>
      <c r="V145" s="118">
        <v>0.345</v>
      </c>
      <c r="W145" s="118">
        <f>$V$145*$K$145</f>
        <v>65.55</v>
      </c>
      <c r="X145" s="118">
        <v>0</v>
      </c>
      <c r="Y145" s="118">
        <f>$X$145*$K$145</f>
        <v>0</v>
      </c>
      <c r="Z145" s="118">
        <v>0</v>
      </c>
      <c r="AA145" s="119">
        <f>$Z$145*$K$145</f>
        <v>0</v>
      </c>
      <c r="AR145" s="6" t="s">
        <v>137</v>
      </c>
      <c r="AT145" s="6" t="s">
        <v>133</v>
      </c>
      <c r="AU145" s="6" t="s">
        <v>96</v>
      </c>
      <c r="AY145" s="6" t="s">
        <v>132</v>
      </c>
      <c r="BE145" s="120">
        <f>IF($U$145="základní",$N$145,0)</f>
        <v>0</v>
      </c>
      <c r="BF145" s="120">
        <f>IF($U$145="snížená",$N$145,0)</f>
        <v>0</v>
      </c>
      <c r="BG145" s="120">
        <f>IF($U$145="zákl. přenesená",$N$145,0)</f>
        <v>0</v>
      </c>
      <c r="BH145" s="120">
        <f>IF($U$145="sníž. přenesená",$N$145,0)</f>
        <v>0</v>
      </c>
      <c r="BI145" s="120">
        <f>IF($U$145="nulová",$N$145,0)</f>
        <v>0</v>
      </c>
      <c r="BJ145" s="6" t="s">
        <v>19</v>
      </c>
      <c r="BK145" s="120">
        <f>ROUND($L$145*$K$145,2)</f>
        <v>0</v>
      </c>
      <c r="BL145" s="6" t="s">
        <v>137</v>
      </c>
      <c r="BM145" s="6" t="s">
        <v>200</v>
      </c>
    </row>
    <row r="146" spans="2:51" s="6" customFormat="1" ht="18.75" customHeight="1">
      <c r="B146" s="121"/>
      <c r="E146" s="122"/>
      <c r="F146" s="184" t="s">
        <v>201</v>
      </c>
      <c r="G146" s="185"/>
      <c r="H146" s="185"/>
      <c r="I146" s="185"/>
      <c r="K146" s="123">
        <v>190</v>
      </c>
      <c r="R146" s="124"/>
      <c r="T146" s="125"/>
      <c r="AA146" s="126"/>
      <c r="AT146" s="122" t="s">
        <v>157</v>
      </c>
      <c r="AU146" s="122" t="s">
        <v>96</v>
      </c>
      <c r="AV146" s="122" t="s">
        <v>96</v>
      </c>
      <c r="AW146" s="122" t="s">
        <v>107</v>
      </c>
      <c r="AX146" s="122" t="s">
        <v>19</v>
      </c>
      <c r="AY146" s="122" t="s">
        <v>132</v>
      </c>
    </row>
    <row r="147" spans="2:65" s="6" customFormat="1" ht="27" customHeight="1">
      <c r="B147" s="19"/>
      <c r="C147" s="113" t="s">
        <v>202</v>
      </c>
      <c r="D147" s="113" t="s">
        <v>133</v>
      </c>
      <c r="E147" s="114" t="s">
        <v>203</v>
      </c>
      <c r="F147" s="186" t="s">
        <v>204</v>
      </c>
      <c r="G147" s="187"/>
      <c r="H147" s="187"/>
      <c r="I147" s="187"/>
      <c r="J147" s="115" t="s">
        <v>154</v>
      </c>
      <c r="K147" s="116">
        <v>336.482</v>
      </c>
      <c r="L147" s="188"/>
      <c r="M147" s="187"/>
      <c r="N147" s="188">
        <f>ROUND($L$147*$K$147,2)</f>
        <v>0</v>
      </c>
      <c r="O147" s="187"/>
      <c r="P147" s="187"/>
      <c r="Q147" s="187"/>
      <c r="R147" s="20"/>
      <c r="T147" s="117"/>
      <c r="U147" s="26" t="s">
        <v>42</v>
      </c>
      <c r="V147" s="118">
        <v>0.044</v>
      </c>
      <c r="W147" s="118">
        <f>$V$147*$K$147</f>
        <v>14.805208</v>
      </c>
      <c r="X147" s="118">
        <v>0</v>
      </c>
      <c r="Y147" s="118">
        <f>$X$147*$K$147</f>
        <v>0</v>
      </c>
      <c r="Z147" s="118">
        <v>0</v>
      </c>
      <c r="AA147" s="119">
        <f>$Z$147*$K$147</f>
        <v>0</v>
      </c>
      <c r="AR147" s="6" t="s">
        <v>137</v>
      </c>
      <c r="AT147" s="6" t="s">
        <v>133</v>
      </c>
      <c r="AU147" s="6" t="s">
        <v>96</v>
      </c>
      <c r="AY147" s="6" t="s">
        <v>132</v>
      </c>
      <c r="BE147" s="120">
        <f>IF($U$147="základní",$N$147,0)</f>
        <v>0</v>
      </c>
      <c r="BF147" s="120">
        <f>IF($U$147="snížená",$N$147,0)</f>
        <v>0</v>
      </c>
      <c r="BG147" s="120">
        <f>IF($U$147="zákl. přenesená",$N$147,0)</f>
        <v>0</v>
      </c>
      <c r="BH147" s="120">
        <f>IF($U$147="sníž. přenesená",$N$147,0)</f>
        <v>0</v>
      </c>
      <c r="BI147" s="120">
        <f>IF($U$147="nulová",$N$147,0)</f>
        <v>0</v>
      </c>
      <c r="BJ147" s="6" t="s">
        <v>19</v>
      </c>
      <c r="BK147" s="120">
        <f>ROUND($L$147*$K$147,2)</f>
        <v>0</v>
      </c>
      <c r="BL147" s="6" t="s">
        <v>137</v>
      </c>
      <c r="BM147" s="6" t="s">
        <v>205</v>
      </c>
    </row>
    <row r="148" spans="2:51" s="6" customFormat="1" ht="32.25" customHeight="1">
      <c r="B148" s="121"/>
      <c r="E148" s="122"/>
      <c r="F148" s="184" t="s">
        <v>206</v>
      </c>
      <c r="G148" s="185"/>
      <c r="H148" s="185"/>
      <c r="I148" s="185"/>
      <c r="K148" s="123">
        <v>336.482</v>
      </c>
      <c r="R148" s="124"/>
      <c r="T148" s="125"/>
      <c r="AA148" s="126"/>
      <c r="AT148" s="122" t="s">
        <v>157</v>
      </c>
      <c r="AU148" s="122" t="s">
        <v>96</v>
      </c>
      <c r="AV148" s="122" t="s">
        <v>96</v>
      </c>
      <c r="AW148" s="122" t="s">
        <v>107</v>
      </c>
      <c r="AX148" s="122" t="s">
        <v>19</v>
      </c>
      <c r="AY148" s="122" t="s">
        <v>132</v>
      </c>
    </row>
    <row r="149" spans="2:65" s="6" customFormat="1" ht="27" customHeight="1">
      <c r="B149" s="19"/>
      <c r="C149" s="113" t="s">
        <v>8</v>
      </c>
      <c r="D149" s="113" t="s">
        <v>133</v>
      </c>
      <c r="E149" s="114" t="s">
        <v>207</v>
      </c>
      <c r="F149" s="186" t="s">
        <v>208</v>
      </c>
      <c r="G149" s="187"/>
      <c r="H149" s="187"/>
      <c r="I149" s="187"/>
      <c r="J149" s="115" t="s">
        <v>154</v>
      </c>
      <c r="K149" s="116">
        <v>211.759</v>
      </c>
      <c r="L149" s="188"/>
      <c r="M149" s="187"/>
      <c r="N149" s="188">
        <f>ROUND($L$149*$K$149,2)</f>
        <v>0</v>
      </c>
      <c r="O149" s="187"/>
      <c r="P149" s="187"/>
      <c r="Q149" s="187"/>
      <c r="R149" s="20"/>
      <c r="T149" s="117"/>
      <c r="U149" s="26" t="s">
        <v>42</v>
      </c>
      <c r="V149" s="118">
        <v>0.083</v>
      </c>
      <c r="W149" s="118">
        <f>$V$149*$K$149</f>
        <v>17.575997</v>
      </c>
      <c r="X149" s="118">
        <v>0</v>
      </c>
      <c r="Y149" s="118">
        <f>$X$149*$K$149</f>
        <v>0</v>
      </c>
      <c r="Z149" s="118">
        <v>0</v>
      </c>
      <c r="AA149" s="119">
        <f>$Z$149*$K$149</f>
        <v>0</v>
      </c>
      <c r="AR149" s="6" t="s">
        <v>137</v>
      </c>
      <c r="AT149" s="6" t="s">
        <v>133</v>
      </c>
      <c r="AU149" s="6" t="s">
        <v>96</v>
      </c>
      <c r="AY149" s="6" t="s">
        <v>132</v>
      </c>
      <c r="BE149" s="120">
        <f>IF($U$149="základní",$N$149,0)</f>
        <v>0</v>
      </c>
      <c r="BF149" s="120">
        <f>IF($U$149="snížená",$N$149,0)</f>
        <v>0</v>
      </c>
      <c r="BG149" s="120">
        <f>IF($U$149="zákl. přenesená",$N$149,0)</f>
        <v>0</v>
      </c>
      <c r="BH149" s="120">
        <f>IF($U$149="sníž. přenesená",$N$149,0)</f>
        <v>0</v>
      </c>
      <c r="BI149" s="120">
        <f>IF($U$149="nulová",$N$149,0)</f>
        <v>0</v>
      </c>
      <c r="BJ149" s="6" t="s">
        <v>19</v>
      </c>
      <c r="BK149" s="120">
        <f>ROUND($L$149*$K$149,2)</f>
        <v>0</v>
      </c>
      <c r="BL149" s="6" t="s">
        <v>137</v>
      </c>
      <c r="BM149" s="6" t="s">
        <v>209</v>
      </c>
    </row>
    <row r="150" spans="2:47" s="6" customFormat="1" ht="18.75" customHeight="1">
      <c r="B150" s="19"/>
      <c r="F150" s="191" t="s">
        <v>210</v>
      </c>
      <c r="G150" s="150"/>
      <c r="H150" s="150"/>
      <c r="I150" s="150"/>
      <c r="R150" s="20"/>
      <c r="T150" s="54"/>
      <c r="AA150" s="55"/>
      <c r="AT150" s="6" t="s">
        <v>211</v>
      </c>
      <c r="AU150" s="6" t="s">
        <v>96</v>
      </c>
    </row>
    <row r="151" spans="2:51" s="6" customFormat="1" ht="18.75" customHeight="1">
      <c r="B151" s="121"/>
      <c r="E151" s="122"/>
      <c r="F151" s="184" t="s">
        <v>212</v>
      </c>
      <c r="G151" s="185"/>
      <c r="H151" s="185"/>
      <c r="I151" s="185"/>
      <c r="K151" s="123">
        <v>211.759</v>
      </c>
      <c r="R151" s="124"/>
      <c r="T151" s="125"/>
      <c r="AA151" s="126"/>
      <c r="AT151" s="122" t="s">
        <v>157</v>
      </c>
      <c r="AU151" s="122" t="s">
        <v>96</v>
      </c>
      <c r="AV151" s="122" t="s">
        <v>96</v>
      </c>
      <c r="AW151" s="122" t="s">
        <v>107</v>
      </c>
      <c r="AX151" s="122" t="s">
        <v>19</v>
      </c>
      <c r="AY151" s="122" t="s">
        <v>132</v>
      </c>
    </row>
    <row r="152" spans="2:65" s="6" customFormat="1" ht="27" customHeight="1">
      <c r="B152" s="19"/>
      <c r="C152" s="113" t="s">
        <v>213</v>
      </c>
      <c r="D152" s="113" t="s">
        <v>133</v>
      </c>
      <c r="E152" s="114" t="s">
        <v>214</v>
      </c>
      <c r="F152" s="186" t="s">
        <v>215</v>
      </c>
      <c r="G152" s="187"/>
      <c r="H152" s="187"/>
      <c r="I152" s="187"/>
      <c r="J152" s="115" t="s">
        <v>154</v>
      </c>
      <c r="K152" s="116">
        <v>168.24</v>
      </c>
      <c r="L152" s="188"/>
      <c r="M152" s="187"/>
      <c r="N152" s="188">
        <f>ROUND($L$152*$K$152,2)</f>
        <v>0</v>
      </c>
      <c r="O152" s="187"/>
      <c r="P152" s="187"/>
      <c r="Q152" s="187"/>
      <c r="R152" s="20"/>
      <c r="T152" s="117"/>
      <c r="U152" s="26" t="s">
        <v>42</v>
      </c>
      <c r="V152" s="118">
        <v>0.097</v>
      </c>
      <c r="W152" s="118">
        <f>$V$152*$K$152</f>
        <v>16.319280000000003</v>
      </c>
      <c r="X152" s="118">
        <v>0</v>
      </c>
      <c r="Y152" s="118">
        <f>$X$152*$K$152</f>
        <v>0</v>
      </c>
      <c r="Z152" s="118">
        <v>0</v>
      </c>
      <c r="AA152" s="119">
        <f>$Z$152*$K$152</f>
        <v>0</v>
      </c>
      <c r="AR152" s="6" t="s">
        <v>137</v>
      </c>
      <c r="AT152" s="6" t="s">
        <v>133</v>
      </c>
      <c r="AU152" s="6" t="s">
        <v>96</v>
      </c>
      <c r="AY152" s="6" t="s">
        <v>132</v>
      </c>
      <c r="BE152" s="120">
        <f>IF($U$152="základní",$N$152,0)</f>
        <v>0</v>
      </c>
      <c r="BF152" s="120">
        <f>IF($U$152="snížená",$N$152,0)</f>
        <v>0</v>
      </c>
      <c r="BG152" s="120">
        <f>IF($U$152="zákl. přenesená",$N$152,0)</f>
        <v>0</v>
      </c>
      <c r="BH152" s="120">
        <f>IF($U$152="sníž. přenesená",$N$152,0)</f>
        <v>0</v>
      </c>
      <c r="BI152" s="120">
        <f>IF($U$152="nulová",$N$152,0)</f>
        <v>0</v>
      </c>
      <c r="BJ152" s="6" t="s">
        <v>19</v>
      </c>
      <c r="BK152" s="120">
        <f>ROUND($L$152*$K$152,2)</f>
        <v>0</v>
      </c>
      <c r="BL152" s="6" t="s">
        <v>137</v>
      </c>
      <c r="BM152" s="6" t="s">
        <v>216</v>
      </c>
    </row>
    <row r="153" spans="2:51" s="6" customFormat="1" ht="32.25" customHeight="1">
      <c r="B153" s="121"/>
      <c r="E153" s="122"/>
      <c r="F153" s="184" t="s">
        <v>217</v>
      </c>
      <c r="G153" s="185"/>
      <c r="H153" s="185"/>
      <c r="I153" s="185"/>
      <c r="K153" s="123">
        <v>168.24</v>
      </c>
      <c r="R153" s="124"/>
      <c r="T153" s="125"/>
      <c r="AA153" s="126"/>
      <c r="AT153" s="122" t="s">
        <v>157</v>
      </c>
      <c r="AU153" s="122" t="s">
        <v>96</v>
      </c>
      <c r="AV153" s="122" t="s">
        <v>96</v>
      </c>
      <c r="AW153" s="122" t="s">
        <v>107</v>
      </c>
      <c r="AX153" s="122" t="s">
        <v>19</v>
      </c>
      <c r="AY153" s="122" t="s">
        <v>132</v>
      </c>
    </row>
    <row r="154" spans="2:65" s="6" customFormat="1" ht="27" customHeight="1">
      <c r="B154" s="19"/>
      <c r="C154" s="113" t="s">
        <v>218</v>
      </c>
      <c r="D154" s="113" t="s">
        <v>133</v>
      </c>
      <c r="E154" s="114" t="s">
        <v>219</v>
      </c>
      <c r="F154" s="186" t="s">
        <v>220</v>
      </c>
      <c r="G154" s="187"/>
      <c r="H154" s="187"/>
      <c r="I154" s="187"/>
      <c r="J154" s="115" t="s">
        <v>221</v>
      </c>
      <c r="K154" s="116">
        <v>381.166</v>
      </c>
      <c r="L154" s="188"/>
      <c r="M154" s="187"/>
      <c r="N154" s="188">
        <f>ROUND($L$154*$K$154,2)</f>
        <v>0</v>
      </c>
      <c r="O154" s="187"/>
      <c r="P154" s="187"/>
      <c r="Q154" s="187"/>
      <c r="R154" s="20"/>
      <c r="T154" s="117"/>
      <c r="U154" s="26" t="s">
        <v>42</v>
      </c>
      <c r="V154" s="118">
        <v>0</v>
      </c>
      <c r="W154" s="118">
        <f>$V$154*$K$154</f>
        <v>0</v>
      </c>
      <c r="X154" s="118">
        <v>0</v>
      </c>
      <c r="Y154" s="118">
        <f>$X$154*$K$154</f>
        <v>0</v>
      </c>
      <c r="Z154" s="118">
        <v>0</v>
      </c>
      <c r="AA154" s="119">
        <f>$Z$154*$K$154</f>
        <v>0</v>
      </c>
      <c r="AR154" s="6" t="s">
        <v>137</v>
      </c>
      <c r="AT154" s="6" t="s">
        <v>133</v>
      </c>
      <c r="AU154" s="6" t="s">
        <v>96</v>
      </c>
      <c r="AY154" s="6" t="s">
        <v>132</v>
      </c>
      <c r="BE154" s="120">
        <f>IF($U$154="základní",$N$154,0)</f>
        <v>0</v>
      </c>
      <c r="BF154" s="120">
        <f>IF($U$154="snížená",$N$154,0)</f>
        <v>0</v>
      </c>
      <c r="BG154" s="120">
        <f>IF($U$154="zákl. přenesená",$N$154,0)</f>
        <v>0</v>
      </c>
      <c r="BH154" s="120">
        <f>IF($U$154="sníž. přenesená",$N$154,0)</f>
        <v>0</v>
      </c>
      <c r="BI154" s="120">
        <f>IF($U$154="nulová",$N$154,0)</f>
        <v>0</v>
      </c>
      <c r="BJ154" s="6" t="s">
        <v>19</v>
      </c>
      <c r="BK154" s="120">
        <f>ROUND($L$154*$K$154,2)</f>
        <v>0</v>
      </c>
      <c r="BL154" s="6" t="s">
        <v>137</v>
      </c>
      <c r="BM154" s="6" t="s">
        <v>222</v>
      </c>
    </row>
    <row r="155" spans="2:51" s="6" customFormat="1" ht="18.75" customHeight="1">
      <c r="B155" s="121"/>
      <c r="E155" s="122"/>
      <c r="F155" s="184" t="s">
        <v>223</v>
      </c>
      <c r="G155" s="185"/>
      <c r="H155" s="185"/>
      <c r="I155" s="185"/>
      <c r="K155" s="123">
        <v>381.166</v>
      </c>
      <c r="R155" s="124"/>
      <c r="T155" s="125"/>
      <c r="AA155" s="126"/>
      <c r="AT155" s="122" t="s">
        <v>157</v>
      </c>
      <c r="AU155" s="122" t="s">
        <v>96</v>
      </c>
      <c r="AV155" s="122" t="s">
        <v>96</v>
      </c>
      <c r="AW155" s="122" t="s">
        <v>107</v>
      </c>
      <c r="AX155" s="122" t="s">
        <v>19</v>
      </c>
      <c r="AY155" s="122" t="s">
        <v>132</v>
      </c>
    </row>
    <row r="156" spans="2:65" s="6" customFormat="1" ht="27" customHeight="1">
      <c r="B156" s="19"/>
      <c r="C156" s="113" t="s">
        <v>224</v>
      </c>
      <c r="D156" s="113" t="s">
        <v>133</v>
      </c>
      <c r="E156" s="114" t="s">
        <v>225</v>
      </c>
      <c r="F156" s="186" t="s">
        <v>226</v>
      </c>
      <c r="G156" s="187"/>
      <c r="H156" s="187"/>
      <c r="I156" s="187"/>
      <c r="J156" s="115" t="s">
        <v>154</v>
      </c>
      <c r="K156" s="116">
        <v>168.241</v>
      </c>
      <c r="L156" s="188"/>
      <c r="M156" s="187"/>
      <c r="N156" s="188">
        <f>ROUND($L$156*$K$156,2)</f>
        <v>0</v>
      </c>
      <c r="O156" s="187"/>
      <c r="P156" s="187"/>
      <c r="Q156" s="187"/>
      <c r="R156" s="20"/>
      <c r="T156" s="117"/>
      <c r="U156" s="26" t="s">
        <v>42</v>
      </c>
      <c r="V156" s="118">
        <v>0.299</v>
      </c>
      <c r="W156" s="118">
        <f>$V$156*$K$156</f>
        <v>50.304059</v>
      </c>
      <c r="X156" s="118">
        <v>0</v>
      </c>
      <c r="Y156" s="118">
        <f>$X$156*$K$156</f>
        <v>0</v>
      </c>
      <c r="Z156" s="118">
        <v>0</v>
      </c>
      <c r="AA156" s="119">
        <f>$Z$156*$K$156</f>
        <v>0</v>
      </c>
      <c r="AR156" s="6" t="s">
        <v>137</v>
      </c>
      <c r="AT156" s="6" t="s">
        <v>133</v>
      </c>
      <c r="AU156" s="6" t="s">
        <v>96</v>
      </c>
      <c r="AY156" s="6" t="s">
        <v>132</v>
      </c>
      <c r="BE156" s="120">
        <f>IF($U$156="základní",$N$156,0)</f>
        <v>0</v>
      </c>
      <c r="BF156" s="120">
        <f>IF($U$156="snížená",$N$156,0)</f>
        <v>0</v>
      </c>
      <c r="BG156" s="120">
        <f>IF($U$156="zákl. přenesená",$N$156,0)</f>
        <v>0</v>
      </c>
      <c r="BH156" s="120">
        <f>IF($U$156="sníž. přenesená",$N$156,0)</f>
        <v>0</v>
      </c>
      <c r="BI156" s="120">
        <f>IF($U$156="nulová",$N$156,0)</f>
        <v>0</v>
      </c>
      <c r="BJ156" s="6" t="s">
        <v>19</v>
      </c>
      <c r="BK156" s="120">
        <f>ROUND($L$156*$K$156,2)</f>
        <v>0</v>
      </c>
      <c r="BL156" s="6" t="s">
        <v>137</v>
      </c>
      <c r="BM156" s="6" t="s">
        <v>227</v>
      </c>
    </row>
    <row r="157" spans="2:51" s="6" customFormat="1" ht="18.75" customHeight="1">
      <c r="B157" s="121"/>
      <c r="E157" s="122"/>
      <c r="F157" s="184" t="s">
        <v>228</v>
      </c>
      <c r="G157" s="185"/>
      <c r="H157" s="185"/>
      <c r="I157" s="185"/>
      <c r="K157" s="123">
        <v>380</v>
      </c>
      <c r="R157" s="124"/>
      <c r="T157" s="125"/>
      <c r="AA157" s="126"/>
      <c r="AT157" s="122" t="s">
        <v>157</v>
      </c>
      <c r="AU157" s="122" t="s">
        <v>96</v>
      </c>
      <c r="AV157" s="122" t="s">
        <v>96</v>
      </c>
      <c r="AW157" s="122" t="s">
        <v>107</v>
      </c>
      <c r="AX157" s="122" t="s">
        <v>77</v>
      </c>
      <c r="AY157" s="122" t="s">
        <v>132</v>
      </c>
    </row>
    <row r="158" spans="2:51" s="6" customFormat="1" ht="18.75" customHeight="1">
      <c r="B158" s="121"/>
      <c r="E158" s="122"/>
      <c r="F158" s="184" t="s">
        <v>229</v>
      </c>
      <c r="G158" s="185"/>
      <c r="H158" s="185"/>
      <c r="I158" s="185"/>
      <c r="K158" s="123">
        <v>-121.588</v>
      </c>
      <c r="R158" s="124"/>
      <c r="T158" s="125"/>
      <c r="AA158" s="126"/>
      <c r="AT158" s="122" t="s">
        <v>157</v>
      </c>
      <c r="AU158" s="122" t="s">
        <v>96</v>
      </c>
      <c r="AV158" s="122" t="s">
        <v>96</v>
      </c>
      <c r="AW158" s="122" t="s">
        <v>107</v>
      </c>
      <c r="AX158" s="122" t="s">
        <v>77</v>
      </c>
      <c r="AY158" s="122" t="s">
        <v>132</v>
      </c>
    </row>
    <row r="159" spans="2:51" s="6" customFormat="1" ht="18.75" customHeight="1">
      <c r="B159" s="121"/>
      <c r="E159" s="122"/>
      <c r="F159" s="184" t="s">
        <v>230</v>
      </c>
      <c r="G159" s="185"/>
      <c r="H159" s="185"/>
      <c r="I159" s="185"/>
      <c r="K159" s="123">
        <v>-41.805</v>
      </c>
      <c r="R159" s="124"/>
      <c r="T159" s="125"/>
      <c r="AA159" s="126"/>
      <c r="AT159" s="122" t="s">
        <v>157</v>
      </c>
      <c r="AU159" s="122" t="s">
        <v>96</v>
      </c>
      <c r="AV159" s="122" t="s">
        <v>96</v>
      </c>
      <c r="AW159" s="122" t="s">
        <v>107</v>
      </c>
      <c r="AX159" s="122" t="s">
        <v>77</v>
      </c>
      <c r="AY159" s="122" t="s">
        <v>132</v>
      </c>
    </row>
    <row r="160" spans="2:51" s="6" customFormat="1" ht="18.75" customHeight="1">
      <c r="B160" s="121"/>
      <c r="E160" s="122"/>
      <c r="F160" s="184" t="s">
        <v>231</v>
      </c>
      <c r="G160" s="185"/>
      <c r="H160" s="185"/>
      <c r="I160" s="185"/>
      <c r="K160" s="123">
        <v>-15</v>
      </c>
      <c r="R160" s="124"/>
      <c r="T160" s="125"/>
      <c r="AA160" s="126"/>
      <c r="AT160" s="122" t="s">
        <v>157</v>
      </c>
      <c r="AU160" s="122" t="s">
        <v>96</v>
      </c>
      <c r="AV160" s="122" t="s">
        <v>96</v>
      </c>
      <c r="AW160" s="122" t="s">
        <v>107</v>
      </c>
      <c r="AX160" s="122" t="s">
        <v>77</v>
      </c>
      <c r="AY160" s="122" t="s">
        <v>132</v>
      </c>
    </row>
    <row r="161" spans="2:51" s="6" customFormat="1" ht="18.75" customHeight="1">
      <c r="B161" s="121"/>
      <c r="E161" s="122"/>
      <c r="F161" s="184" t="s">
        <v>232</v>
      </c>
      <c r="G161" s="185"/>
      <c r="H161" s="185"/>
      <c r="I161" s="185"/>
      <c r="K161" s="123">
        <v>-15.091</v>
      </c>
      <c r="R161" s="124"/>
      <c r="T161" s="125"/>
      <c r="AA161" s="126"/>
      <c r="AT161" s="122" t="s">
        <v>157</v>
      </c>
      <c r="AU161" s="122" t="s">
        <v>96</v>
      </c>
      <c r="AV161" s="122" t="s">
        <v>96</v>
      </c>
      <c r="AW161" s="122" t="s">
        <v>107</v>
      </c>
      <c r="AX161" s="122" t="s">
        <v>77</v>
      </c>
      <c r="AY161" s="122" t="s">
        <v>132</v>
      </c>
    </row>
    <row r="162" spans="2:51" s="6" customFormat="1" ht="18.75" customHeight="1">
      <c r="B162" s="121"/>
      <c r="E162" s="122"/>
      <c r="F162" s="184" t="s">
        <v>233</v>
      </c>
      <c r="G162" s="185"/>
      <c r="H162" s="185"/>
      <c r="I162" s="185"/>
      <c r="K162" s="123">
        <v>-0.759</v>
      </c>
      <c r="R162" s="124"/>
      <c r="T162" s="125"/>
      <c r="AA162" s="126"/>
      <c r="AT162" s="122" t="s">
        <v>157</v>
      </c>
      <c r="AU162" s="122" t="s">
        <v>96</v>
      </c>
      <c r="AV162" s="122" t="s">
        <v>96</v>
      </c>
      <c r="AW162" s="122" t="s">
        <v>107</v>
      </c>
      <c r="AX162" s="122" t="s">
        <v>77</v>
      </c>
      <c r="AY162" s="122" t="s">
        <v>132</v>
      </c>
    </row>
    <row r="163" spans="2:51" s="6" customFormat="1" ht="18.75" customHeight="1">
      <c r="B163" s="121"/>
      <c r="E163" s="122"/>
      <c r="F163" s="184" t="s">
        <v>234</v>
      </c>
      <c r="G163" s="185"/>
      <c r="H163" s="185"/>
      <c r="I163" s="185"/>
      <c r="K163" s="123">
        <v>-17.516</v>
      </c>
      <c r="R163" s="124"/>
      <c r="T163" s="125"/>
      <c r="AA163" s="126"/>
      <c r="AT163" s="122" t="s">
        <v>157</v>
      </c>
      <c r="AU163" s="122" t="s">
        <v>96</v>
      </c>
      <c r="AV163" s="122" t="s">
        <v>96</v>
      </c>
      <c r="AW163" s="122" t="s">
        <v>107</v>
      </c>
      <c r="AX163" s="122" t="s">
        <v>77</v>
      </c>
      <c r="AY163" s="122" t="s">
        <v>132</v>
      </c>
    </row>
    <row r="164" spans="2:51" s="6" customFormat="1" ht="18.75" customHeight="1">
      <c r="B164" s="127"/>
      <c r="E164" s="128"/>
      <c r="F164" s="195" t="s">
        <v>164</v>
      </c>
      <c r="G164" s="196"/>
      <c r="H164" s="196"/>
      <c r="I164" s="196"/>
      <c r="K164" s="129">
        <v>168.241</v>
      </c>
      <c r="R164" s="130"/>
      <c r="T164" s="131"/>
      <c r="AA164" s="132"/>
      <c r="AT164" s="128" t="s">
        <v>157</v>
      </c>
      <c r="AU164" s="128" t="s">
        <v>96</v>
      </c>
      <c r="AV164" s="128" t="s">
        <v>137</v>
      </c>
      <c r="AW164" s="128" t="s">
        <v>107</v>
      </c>
      <c r="AX164" s="128" t="s">
        <v>19</v>
      </c>
      <c r="AY164" s="128" t="s">
        <v>132</v>
      </c>
    </row>
    <row r="165" spans="2:65" s="6" customFormat="1" ht="27" customHeight="1">
      <c r="B165" s="19"/>
      <c r="C165" s="113" t="s">
        <v>235</v>
      </c>
      <c r="D165" s="113" t="s">
        <v>133</v>
      </c>
      <c r="E165" s="114" t="s">
        <v>236</v>
      </c>
      <c r="F165" s="186" t="s">
        <v>237</v>
      </c>
      <c r="G165" s="187"/>
      <c r="H165" s="187"/>
      <c r="I165" s="187"/>
      <c r="J165" s="115" t="s">
        <v>154</v>
      </c>
      <c r="K165" s="116">
        <v>121.588</v>
      </c>
      <c r="L165" s="188"/>
      <c r="M165" s="187"/>
      <c r="N165" s="188">
        <f>ROUND($L$165*$K$165,2)</f>
        <v>0</v>
      </c>
      <c r="O165" s="187"/>
      <c r="P165" s="187"/>
      <c r="Q165" s="187"/>
      <c r="R165" s="20"/>
      <c r="T165" s="117"/>
      <c r="U165" s="26" t="s">
        <v>42</v>
      </c>
      <c r="V165" s="118">
        <v>0.286</v>
      </c>
      <c r="W165" s="118">
        <f>$V$165*$K$165</f>
        <v>34.774167999999996</v>
      </c>
      <c r="X165" s="118">
        <v>0</v>
      </c>
      <c r="Y165" s="118">
        <f>$X$165*$K$165</f>
        <v>0</v>
      </c>
      <c r="Z165" s="118">
        <v>0</v>
      </c>
      <c r="AA165" s="119">
        <f>$Z$165*$K$165</f>
        <v>0</v>
      </c>
      <c r="AR165" s="6" t="s">
        <v>137</v>
      </c>
      <c r="AT165" s="6" t="s">
        <v>133</v>
      </c>
      <c r="AU165" s="6" t="s">
        <v>96</v>
      </c>
      <c r="AY165" s="6" t="s">
        <v>132</v>
      </c>
      <c r="BE165" s="120">
        <f>IF($U$165="základní",$N$165,0)</f>
        <v>0</v>
      </c>
      <c r="BF165" s="120">
        <f>IF($U$165="snížená",$N$165,0)</f>
        <v>0</v>
      </c>
      <c r="BG165" s="120">
        <f>IF($U$165="zákl. přenesená",$N$165,0)</f>
        <v>0</v>
      </c>
      <c r="BH165" s="120">
        <f>IF($U$165="sníž. přenesená",$N$165,0)</f>
        <v>0</v>
      </c>
      <c r="BI165" s="120">
        <f>IF($U$165="nulová",$N$165,0)</f>
        <v>0</v>
      </c>
      <c r="BJ165" s="6" t="s">
        <v>19</v>
      </c>
      <c r="BK165" s="120">
        <f>ROUND($L$165*$K$165,2)</f>
        <v>0</v>
      </c>
      <c r="BL165" s="6" t="s">
        <v>137</v>
      </c>
      <c r="BM165" s="6" t="s">
        <v>238</v>
      </c>
    </row>
    <row r="166" spans="2:51" s="6" customFormat="1" ht="18.75" customHeight="1">
      <c r="B166" s="121"/>
      <c r="E166" s="122"/>
      <c r="F166" s="184" t="s">
        <v>239</v>
      </c>
      <c r="G166" s="185"/>
      <c r="H166" s="185"/>
      <c r="I166" s="185"/>
      <c r="K166" s="123">
        <v>126.317</v>
      </c>
      <c r="R166" s="124"/>
      <c r="T166" s="125"/>
      <c r="AA166" s="126"/>
      <c r="AT166" s="122" t="s">
        <v>157</v>
      </c>
      <c r="AU166" s="122" t="s">
        <v>96</v>
      </c>
      <c r="AV166" s="122" t="s">
        <v>96</v>
      </c>
      <c r="AW166" s="122" t="s">
        <v>107</v>
      </c>
      <c r="AX166" s="122" t="s">
        <v>77</v>
      </c>
      <c r="AY166" s="122" t="s">
        <v>132</v>
      </c>
    </row>
    <row r="167" spans="2:51" s="6" customFormat="1" ht="18.75" customHeight="1">
      <c r="B167" s="121"/>
      <c r="E167" s="122"/>
      <c r="F167" s="184" t="s">
        <v>240</v>
      </c>
      <c r="G167" s="185"/>
      <c r="H167" s="185"/>
      <c r="I167" s="185"/>
      <c r="K167" s="123">
        <v>10.271</v>
      </c>
      <c r="R167" s="124"/>
      <c r="T167" s="125"/>
      <c r="AA167" s="126"/>
      <c r="AT167" s="122" t="s">
        <v>157</v>
      </c>
      <c r="AU167" s="122" t="s">
        <v>96</v>
      </c>
      <c r="AV167" s="122" t="s">
        <v>96</v>
      </c>
      <c r="AW167" s="122" t="s">
        <v>107</v>
      </c>
      <c r="AX167" s="122" t="s">
        <v>77</v>
      </c>
      <c r="AY167" s="122" t="s">
        <v>132</v>
      </c>
    </row>
    <row r="168" spans="2:51" s="6" customFormat="1" ht="18.75" customHeight="1">
      <c r="B168" s="121"/>
      <c r="E168" s="122"/>
      <c r="F168" s="184" t="s">
        <v>231</v>
      </c>
      <c r="G168" s="185"/>
      <c r="H168" s="185"/>
      <c r="I168" s="185"/>
      <c r="K168" s="123">
        <v>-15</v>
      </c>
      <c r="R168" s="124"/>
      <c r="T168" s="125"/>
      <c r="AA168" s="126"/>
      <c r="AT168" s="122" t="s">
        <v>157</v>
      </c>
      <c r="AU168" s="122" t="s">
        <v>96</v>
      </c>
      <c r="AV168" s="122" t="s">
        <v>96</v>
      </c>
      <c r="AW168" s="122" t="s">
        <v>107</v>
      </c>
      <c r="AX168" s="122" t="s">
        <v>77</v>
      </c>
      <c r="AY168" s="122" t="s">
        <v>132</v>
      </c>
    </row>
    <row r="169" spans="2:51" s="6" customFormat="1" ht="18.75" customHeight="1">
      <c r="B169" s="127"/>
      <c r="E169" s="128"/>
      <c r="F169" s="195" t="s">
        <v>164</v>
      </c>
      <c r="G169" s="196"/>
      <c r="H169" s="196"/>
      <c r="I169" s="196"/>
      <c r="K169" s="129">
        <v>121.588</v>
      </c>
      <c r="R169" s="130"/>
      <c r="T169" s="131"/>
      <c r="AA169" s="132"/>
      <c r="AT169" s="128" t="s">
        <v>157</v>
      </c>
      <c r="AU169" s="128" t="s">
        <v>96</v>
      </c>
      <c r="AV169" s="128" t="s">
        <v>137</v>
      </c>
      <c r="AW169" s="128" t="s">
        <v>107</v>
      </c>
      <c r="AX169" s="128" t="s">
        <v>19</v>
      </c>
      <c r="AY169" s="128" t="s">
        <v>132</v>
      </c>
    </row>
    <row r="170" spans="2:65" s="6" customFormat="1" ht="15.75" customHeight="1">
      <c r="B170" s="19"/>
      <c r="C170" s="133" t="s">
        <v>241</v>
      </c>
      <c r="D170" s="133" t="s">
        <v>242</v>
      </c>
      <c r="E170" s="134" t="s">
        <v>243</v>
      </c>
      <c r="F170" s="192" t="s">
        <v>244</v>
      </c>
      <c r="G170" s="193"/>
      <c r="H170" s="193"/>
      <c r="I170" s="193"/>
      <c r="J170" s="135" t="s">
        <v>221</v>
      </c>
      <c r="K170" s="136">
        <v>218.858</v>
      </c>
      <c r="L170" s="194"/>
      <c r="M170" s="193"/>
      <c r="N170" s="194">
        <f>ROUND($L$170*$K$170,2)</f>
        <v>0</v>
      </c>
      <c r="O170" s="187"/>
      <c r="P170" s="187"/>
      <c r="Q170" s="187"/>
      <c r="R170" s="20"/>
      <c r="T170" s="117"/>
      <c r="U170" s="26" t="s">
        <v>42</v>
      </c>
      <c r="V170" s="118">
        <v>0</v>
      </c>
      <c r="W170" s="118">
        <f>$V$170*$K$170</f>
        <v>0</v>
      </c>
      <c r="X170" s="118">
        <v>0</v>
      </c>
      <c r="Y170" s="118">
        <f>$X$170*$K$170</f>
        <v>0</v>
      </c>
      <c r="Z170" s="118">
        <v>0</v>
      </c>
      <c r="AA170" s="119">
        <f>$Z$170*$K$170</f>
        <v>0</v>
      </c>
      <c r="AR170" s="6" t="s">
        <v>172</v>
      </c>
      <c r="AT170" s="6" t="s">
        <v>242</v>
      </c>
      <c r="AU170" s="6" t="s">
        <v>96</v>
      </c>
      <c r="AY170" s="6" t="s">
        <v>132</v>
      </c>
      <c r="BE170" s="120">
        <f>IF($U$170="základní",$N$170,0)</f>
        <v>0</v>
      </c>
      <c r="BF170" s="120">
        <f>IF($U$170="snížená",$N$170,0)</f>
        <v>0</v>
      </c>
      <c r="BG170" s="120">
        <f>IF($U$170="zákl. přenesená",$N$170,0)</f>
        <v>0</v>
      </c>
      <c r="BH170" s="120">
        <f>IF($U$170="sníž. přenesená",$N$170,0)</f>
        <v>0</v>
      </c>
      <c r="BI170" s="120">
        <f>IF($U$170="nulová",$N$170,0)</f>
        <v>0</v>
      </c>
      <c r="BJ170" s="6" t="s">
        <v>19</v>
      </c>
      <c r="BK170" s="120">
        <f>ROUND($L$170*$K$170,2)</f>
        <v>0</v>
      </c>
      <c r="BL170" s="6" t="s">
        <v>137</v>
      </c>
      <c r="BM170" s="6" t="s">
        <v>245</v>
      </c>
    </row>
    <row r="171" spans="2:51" s="6" customFormat="1" ht="18.75" customHeight="1">
      <c r="B171" s="121"/>
      <c r="E171" s="122"/>
      <c r="F171" s="184" t="s">
        <v>246</v>
      </c>
      <c r="G171" s="185"/>
      <c r="H171" s="185"/>
      <c r="I171" s="185"/>
      <c r="K171" s="123">
        <v>218.858</v>
      </c>
      <c r="R171" s="124"/>
      <c r="T171" s="125"/>
      <c r="AA171" s="126"/>
      <c r="AT171" s="122" t="s">
        <v>157</v>
      </c>
      <c r="AU171" s="122" t="s">
        <v>96</v>
      </c>
      <c r="AV171" s="122" t="s">
        <v>96</v>
      </c>
      <c r="AW171" s="122" t="s">
        <v>107</v>
      </c>
      <c r="AX171" s="122" t="s">
        <v>19</v>
      </c>
      <c r="AY171" s="122" t="s">
        <v>132</v>
      </c>
    </row>
    <row r="172" spans="2:63" s="103" customFormat="1" ht="30.75" customHeight="1">
      <c r="B172" s="104"/>
      <c r="D172" s="112" t="s">
        <v>110</v>
      </c>
      <c r="E172" s="112"/>
      <c r="F172" s="112"/>
      <c r="G172" s="112"/>
      <c r="H172" s="112"/>
      <c r="I172" s="112"/>
      <c r="J172" s="112"/>
      <c r="K172" s="112"/>
      <c r="L172" s="112"/>
      <c r="M172" s="112"/>
      <c r="N172" s="181">
        <f>$BK$172</f>
        <v>0</v>
      </c>
      <c r="O172" s="182"/>
      <c r="P172" s="182"/>
      <c r="Q172" s="182"/>
      <c r="R172" s="107"/>
      <c r="T172" s="108"/>
      <c r="W172" s="109">
        <f>SUM($W$173:$W$177)</f>
        <v>15.5883</v>
      </c>
      <c r="Y172" s="109">
        <f>SUM($Y$173:$Y$177)</f>
        <v>0.083937</v>
      </c>
      <c r="AA172" s="110">
        <f>SUM($AA$173:$AA$177)</f>
        <v>0</v>
      </c>
      <c r="AR172" s="106" t="s">
        <v>19</v>
      </c>
      <c r="AT172" s="106" t="s">
        <v>76</v>
      </c>
      <c r="AU172" s="106" t="s">
        <v>19</v>
      </c>
      <c r="AY172" s="106" t="s">
        <v>132</v>
      </c>
      <c r="BK172" s="111">
        <f>SUM($BK$173:$BK$177)</f>
        <v>0</v>
      </c>
    </row>
    <row r="173" spans="2:65" s="6" customFormat="1" ht="27" customHeight="1">
      <c r="B173" s="19"/>
      <c r="C173" s="113" t="s">
        <v>7</v>
      </c>
      <c r="D173" s="113" t="s">
        <v>133</v>
      </c>
      <c r="E173" s="114" t="s">
        <v>247</v>
      </c>
      <c r="F173" s="186" t="s">
        <v>248</v>
      </c>
      <c r="G173" s="187"/>
      <c r="H173" s="187"/>
      <c r="I173" s="187"/>
      <c r="J173" s="115" t="s">
        <v>154</v>
      </c>
      <c r="K173" s="116">
        <v>8.565</v>
      </c>
      <c r="L173" s="188"/>
      <c r="M173" s="187"/>
      <c r="N173" s="188">
        <f>ROUND($L$173*$K$173,2)</f>
        <v>0</v>
      </c>
      <c r="O173" s="187"/>
      <c r="P173" s="187"/>
      <c r="Q173" s="187"/>
      <c r="R173" s="20"/>
      <c r="T173" s="117"/>
      <c r="U173" s="26" t="s">
        <v>42</v>
      </c>
      <c r="V173" s="118">
        <v>0.92</v>
      </c>
      <c r="W173" s="118">
        <f>$V$173*$K$173</f>
        <v>7.8797999999999995</v>
      </c>
      <c r="X173" s="118">
        <v>0</v>
      </c>
      <c r="Y173" s="118">
        <f>$X$173*$K$173</f>
        <v>0</v>
      </c>
      <c r="Z173" s="118">
        <v>0</v>
      </c>
      <c r="AA173" s="119">
        <f>$Z$173*$K$173</f>
        <v>0</v>
      </c>
      <c r="AR173" s="6" t="s">
        <v>137</v>
      </c>
      <c r="AT173" s="6" t="s">
        <v>133</v>
      </c>
      <c r="AU173" s="6" t="s">
        <v>96</v>
      </c>
      <c r="AY173" s="6" t="s">
        <v>132</v>
      </c>
      <c r="BE173" s="120">
        <f>IF($U$173="základní",$N$173,0)</f>
        <v>0</v>
      </c>
      <c r="BF173" s="120">
        <f>IF($U$173="snížená",$N$173,0)</f>
        <v>0</v>
      </c>
      <c r="BG173" s="120">
        <f>IF($U$173="zákl. přenesená",$N$173,0)</f>
        <v>0</v>
      </c>
      <c r="BH173" s="120">
        <f>IF($U$173="sníž. přenesená",$N$173,0)</f>
        <v>0</v>
      </c>
      <c r="BI173" s="120">
        <f>IF($U$173="nulová",$N$173,0)</f>
        <v>0</v>
      </c>
      <c r="BJ173" s="6" t="s">
        <v>19</v>
      </c>
      <c r="BK173" s="120">
        <f>ROUND($L$173*$K$173,2)</f>
        <v>0</v>
      </c>
      <c r="BL173" s="6" t="s">
        <v>137</v>
      </c>
      <c r="BM173" s="6" t="s">
        <v>249</v>
      </c>
    </row>
    <row r="174" spans="2:47" s="6" customFormat="1" ht="30.75" customHeight="1">
      <c r="B174" s="19"/>
      <c r="F174" s="191" t="s">
        <v>250</v>
      </c>
      <c r="G174" s="150"/>
      <c r="H174" s="150"/>
      <c r="I174" s="150"/>
      <c r="R174" s="20"/>
      <c r="T174" s="54"/>
      <c r="AA174" s="55"/>
      <c r="AT174" s="6" t="s">
        <v>211</v>
      </c>
      <c r="AU174" s="6" t="s">
        <v>96</v>
      </c>
    </row>
    <row r="175" spans="2:51" s="6" customFormat="1" ht="18.75" customHeight="1">
      <c r="B175" s="121"/>
      <c r="E175" s="122"/>
      <c r="F175" s="184" t="s">
        <v>251</v>
      </c>
      <c r="G175" s="185"/>
      <c r="H175" s="185"/>
      <c r="I175" s="185"/>
      <c r="K175" s="123">
        <v>8.565</v>
      </c>
      <c r="R175" s="124"/>
      <c r="T175" s="125"/>
      <c r="AA175" s="126"/>
      <c r="AT175" s="122" t="s">
        <v>157</v>
      </c>
      <c r="AU175" s="122" t="s">
        <v>96</v>
      </c>
      <c r="AV175" s="122" t="s">
        <v>96</v>
      </c>
      <c r="AW175" s="122" t="s">
        <v>107</v>
      </c>
      <c r="AX175" s="122" t="s">
        <v>19</v>
      </c>
      <c r="AY175" s="122" t="s">
        <v>132</v>
      </c>
    </row>
    <row r="176" spans="2:65" s="6" customFormat="1" ht="27" customHeight="1">
      <c r="B176" s="19"/>
      <c r="C176" s="113" t="s">
        <v>252</v>
      </c>
      <c r="D176" s="113" t="s">
        <v>133</v>
      </c>
      <c r="E176" s="114" t="s">
        <v>253</v>
      </c>
      <c r="F176" s="186" t="s">
        <v>254</v>
      </c>
      <c r="G176" s="187"/>
      <c r="H176" s="187"/>
      <c r="I176" s="187"/>
      <c r="J176" s="115" t="s">
        <v>146</v>
      </c>
      <c r="K176" s="116">
        <v>171.3</v>
      </c>
      <c r="L176" s="188"/>
      <c r="M176" s="187"/>
      <c r="N176" s="188">
        <f>ROUND($L$176*$K$176,2)</f>
        <v>0</v>
      </c>
      <c r="O176" s="187"/>
      <c r="P176" s="187"/>
      <c r="Q176" s="187"/>
      <c r="R176" s="20"/>
      <c r="T176" s="117"/>
      <c r="U176" s="26" t="s">
        <v>42</v>
      </c>
      <c r="V176" s="118">
        <v>0.045</v>
      </c>
      <c r="W176" s="118">
        <f>$V$176*$K$176</f>
        <v>7.7085</v>
      </c>
      <c r="X176" s="118">
        <v>0.00049</v>
      </c>
      <c r="Y176" s="118">
        <f>$X$176*$K$176</f>
        <v>0.083937</v>
      </c>
      <c r="Z176" s="118">
        <v>0</v>
      </c>
      <c r="AA176" s="119">
        <f>$Z$176*$K$176</f>
        <v>0</v>
      </c>
      <c r="AR176" s="6" t="s">
        <v>137</v>
      </c>
      <c r="AT176" s="6" t="s">
        <v>133</v>
      </c>
      <c r="AU176" s="6" t="s">
        <v>96</v>
      </c>
      <c r="AY176" s="6" t="s">
        <v>132</v>
      </c>
      <c r="BE176" s="120">
        <f>IF($U$176="základní",$N$176,0)</f>
        <v>0</v>
      </c>
      <c r="BF176" s="120">
        <f>IF($U$176="snížená",$N$176,0)</f>
        <v>0</v>
      </c>
      <c r="BG176" s="120">
        <f>IF($U$176="zákl. přenesená",$N$176,0)</f>
        <v>0</v>
      </c>
      <c r="BH176" s="120">
        <f>IF($U$176="sníž. přenesená",$N$176,0)</f>
        <v>0</v>
      </c>
      <c r="BI176" s="120">
        <f>IF($U$176="nulová",$N$176,0)</f>
        <v>0</v>
      </c>
      <c r="BJ176" s="6" t="s">
        <v>19</v>
      </c>
      <c r="BK176" s="120">
        <f>ROUND($L$176*$K$176,2)</f>
        <v>0</v>
      </c>
      <c r="BL176" s="6" t="s">
        <v>137</v>
      </c>
      <c r="BM176" s="6" t="s">
        <v>255</v>
      </c>
    </row>
    <row r="177" spans="2:47" s="6" customFormat="1" ht="30.75" customHeight="1">
      <c r="B177" s="19"/>
      <c r="F177" s="191" t="s">
        <v>250</v>
      </c>
      <c r="G177" s="150"/>
      <c r="H177" s="150"/>
      <c r="I177" s="150"/>
      <c r="R177" s="20"/>
      <c r="T177" s="54"/>
      <c r="AA177" s="55"/>
      <c r="AT177" s="6" t="s">
        <v>211</v>
      </c>
      <c r="AU177" s="6" t="s">
        <v>96</v>
      </c>
    </row>
    <row r="178" spans="2:63" s="103" customFormat="1" ht="30.75" customHeight="1">
      <c r="B178" s="104"/>
      <c r="D178" s="112" t="s">
        <v>111</v>
      </c>
      <c r="E178" s="112"/>
      <c r="F178" s="112"/>
      <c r="G178" s="112"/>
      <c r="H178" s="112"/>
      <c r="I178" s="112"/>
      <c r="J178" s="112"/>
      <c r="K178" s="112"/>
      <c r="L178" s="112"/>
      <c r="M178" s="112"/>
      <c r="N178" s="181">
        <f>$BK$178</f>
        <v>0</v>
      </c>
      <c r="O178" s="182"/>
      <c r="P178" s="182"/>
      <c r="Q178" s="182"/>
      <c r="R178" s="107"/>
      <c r="T178" s="108"/>
      <c r="W178" s="109">
        <f>SUM($W$179:$W$184)</f>
        <v>71.692929</v>
      </c>
      <c r="Y178" s="109">
        <f>SUM($Y$179:$Y$184)</f>
        <v>0.11357572</v>
      </c>
      <c r="AA178" s="110">
        <f>SUM($AA$179:$AA$184)</f>
        <v>0</v>
      </c>
      <c r="AR178" s="106" t="s">
        <v>19</v>
      </c>
      <c r="AT178" s="106" t="s">
        <v>76</v>
      </c>
      <c r="AU178" s="106" t="s">
        <v>19</v>
      </c>
      <c r="AY178" s="106" t="s">
        <v>132</v>
      </c>
      <c r="BK178" s="111">
        <f>SUM($BK$179:$BK$184)</f>
        <v>0</v>
      </c>
    </row>
    <row r="179" spans="2:65" s="6" customFormat="1" ht="27" customHeight="1">
      <c r="B179" s="19"/>
      <c r="C179" s="113" t="s">
        <v>256</v>
      </c>
      <c r="D179" s="113" t="s">
        <v>133</v>
      </c>
      <c r="E179" s="114" t="s">
        <v>257</v>
      </c>
      <c r="F179" s="186" t="s">
        <v>258</v>
      </c>
      <c r="G179" s="187"/>
      <c r="H179" s="187"/>
      <c r="I179" s="187"/>
      <c r="J179" s="115" t="s">
        <v>154</v>
      </c>
      <c r="K179" s="116">
        <v>36.555</v>
      </c>
      <c r="L179" s="188"/>
      <c r="M179" s="187"/>
      <c r="N179" s="188">
        <f>ROUND($L$179*$K$179,2)</f>
        <v>0</v>
      </c>
      <c r="O179" s="187"/>
      <c r="P179" s="187"/>
      <c r="Q179" s="187"/>
      <c r="R179" s="20"/>
      <c r="T179" s="117"/>
      <c r="U179" s="26" t="s">
        <v>42</v>
      </c>
      <c r="V179" s="118">
        <v>1.695</v>
      </c>
      <c r="W179" s="118">
        <f>$V$179*$K$179</f>
        <v>61.960725000000004</v>
      </c>
      <c r="X179" s="118">
        <v>0</v>
      </c>
      <c r="Y179" s="118">
        <f>$X$179*$K$179</f>
        <v>0</v>
      </c>
      <c r="Z179" s="118">
        <v>0</v>
      </c>
      <c r="AA179" s="119">
        <f>$Z$179*$K$179</f>
        <v>0</v>
      </c>
      <c r="AR179" s="6" t="s">
        <v>137</v>
      </c>
      <c r="AT179" s="6" t="s">
        <v>133</v>
      </c>
      <c r="AU179" s="6" t="s">
        <v>96</v>
      </c>
      <c r="AY179" s="6" t="s">
        <v>132</v>
      </c>
      <c r="BE179" s="120">
        <f>IF($U$179="základní",$N$179,0)</f>
        <v>0</v>
      </c>
      <c r="BF179" s="120">
        <f>IF($U$179="snížená",$N$179,0)</f>
        <v>0</v>
      </c>
      <c r="BG179" s="120">
        <f>IF($U$179="zákl. přenesená",$N$179,0)</f>
        <v>0</v>
      </c>
      <c r="BH179" s="120">
        <f>IF($U$179="sníž. přenesená",$N$179,0)</f>
        <v>0</v>
      </c>
      <c r="BI179" s="120">
        <f>IF($U$179="nulová",$N$179,0)</f>
        <v>0</v>
      </c>
      <c r="BJ179" s="6" t="s">
        <v>19</v>
      </c>
      <c r="BK179" s="120">
        <f>ROUND($L$179*$K$179,2)</f>
        <v>0</v>
      </c>
      <c r="BL179" s="6" t="s">
        <v>137</v>
      </c>
      <c r="BM179" s="6" t="s">
        <v>259</v>
      </c>
    </row>
    <row r="180" spans="2:51" s="6" customFormat="1" ht="18.75" customHeight="1">
      <c r="B180" s="121"/>
      <c r="E180" s="122"/>
      <c r="F180" s="184" t="s">
        <v>260</v>
      </c>
      <c r="G180" s="185"/>
      <c r="H180" s="185"/>
      <c r="I180" s="185"/>
      <c r="K180" s="123">
        <v>36.555</v>
      </c>
      <c r="R180" s="124"/>
      <c r="T180" s="125"/>
      <c r="AA180" s="126"/>
      <c r="AT180" s="122" t="s">
        <v>157</v>
      </c>
      <c r="AU180" s="122" t="s">
        <v>96</v>
      </c>
      <c r="AV180" s="122" t="s">
        <v>96</v>
      </c>
      <c r="AW180" s="122" t="s">
        <v>107</v>
      </c>
      <c r="AX180" s="122" t="s">
        <v>19</v>
      </c>
      <c r="AY180" s="122" t="s">
        <v>132</v>
      </c>
    </row>
    <row r="181" spans="2:65" s="6" customFormat="1" ht="27" customHeight="1">
      <c r="B181" s="19"/>
      <c r="C181" s="113" t="s">
        <v>261</v>
      </c>
      <c r="D181" s="113" t="s">
        <v>133</v>
      </c>
      <c r="E181" s="114" t="s">
        <v>262</v>
      </c>
      <c r="F181" s="186" t="s">
        <v>263</v>
      </c>
      <c r="G181" s="187"/>
      <c r="H181" s="187"/>
      <c r="I181" s="187"/>
      <c r="J181" s="115" t="s">
        <v>154</v>
      </c>
      <c r="K181" s="116">
        <v>5.25</v>
      </c>
      <c r="L181" s="188"/>
      <c r="M181" s="187"/>
      <c r="N181" s="188">
        <f>ROUND($L$181*$K$181,2)</f>
        <v>0</v>
      </c>
      <c r="O181" s="187"/>
      <c r="P181" s="187"/>
      <c r="Q181" s="187"/>
      <c r="R181" s="20"/>
      <c r="T181" s="117"/>
      <c r="U181" s="26" t="s">
        <v>42</v>
      </c>
      <c r="V181" s="118">
        <v>1.465</v>
      </c>
      <c r="W181" s="118">
        <f>$V$181*$K$181</f>
        <v>7.69125</v>
      </c>
      <c r="X181" s="118">
        <v>0</v>
      </c>
      <c r="Y181" s="118">
        <f>$X$181*$K$181</f>
        <v>0</v>
      </c>
      <c r="Z181" s="118">
        <v>0</v>
      </c>
      <c r="AA181" s="119">
        <f>$Z$181*$K$181</f>
        <v>0</v>
      </c>
      <c r="AR181" s="6" t="s">
        <v>137</v>
      </c>
      <c r="AT181" s="6" t="s">
        <v>133</v>
      </c>
      <c r="AU181" s="6" t="s">
        <v>96</v>
      </c>
      <c r="AY181" s="6" t="s">
        <v>132</v>
      </c>
      <c r="BE181" s="120">
        <f>IF($U$181="základní",$N$181,0)</f>
        <v>0</v>
      </c>
      <c r="BF181" s="120">
        <f>IF($U$181="snížená",$N$181,0)</f>
        <v>0</v>
      </c>
      <c r="BG181" s="120">
        <f>IF($U$181="zákl. přenesená",$N$181,0)</f>
        <v>0</v>
      </c>
      <c r="BH181" s="120">
        <f>IF($U$181="sníž. přenesená",$N$181,0)</f>
        <v>0</v>
      </c>
      <c r="BI181" s="120">
        <f>IF($U$181="nulová",$N$181,0)</f>
        <v>0</v>
      </c>
      <c r="BJ181" s="6" t="s">
        <v>19</v>
      </c>
      <c r="BK181" s="120">
        <f>ROUND($L$181*$K$181,2)</f>
        <v>0</v>
      </c>
      <c r="BL181" s="6" t="s">
        <v>137</v>
      </c>
      <c r="BM181" s="6" t="s">
        <v>264</v>
      </c>
    </row>
    <row r="182" spans="2:51" s="6" customFormat="1" ht="18.75" customHeight="1">
      <c r="B182" s="121"/>
      <c r="E182" s="122"/>
      <c r="F182" s="184" t="s">
        <v>265</v>
      </c>
      <c r="G182" s="185"/>
      <c r="H182" s="185"/>
      <c r="I182" s="185"/>
      <c r="K182" s="123">
        <v>5.25</v>
      </c>
      <c r="R182" s="124"/>
      <c r="T182" s="125"/>
      <c r="AA182" s="126"/>
      <c r="AT182" s="122" t="s">
        <v>157</v>
      </c>
      <c r="AU182" s="122" t="s">
        <v>96</v>
      </c>
      <c r="AV182" s="122" t="s">
        <v>96</v>
      </c>
      <c r="AW182" s="122" t="s">
        <v>107</v>
      </c>
      <c r="AX182" s="122" t="s">
        <v>19</v>
      </c>
      <c r="AY182" s="122" t="s">
        <v>132</v>
      </c>
    </row>
    <row r="183" spans="2:65" s="6" customFormat="1" ht="27" customHeight="1">
      <c r="B183" s="19"/>
      <c r="C183" s="113" t="s">
        <v>266</v>
      </c>
      <c r="D183" s="113" t="s">
        <v>133</v>
      </c>
      <c r="E183" s="114" t="s">
        <v>267</v>
      </c>
      <c r="F183" s="186" t="s">
        <v>268</v>
      </c>
      <c r="G183" s="187"/>
      <c r="H183" s="187"/>
      <c r="I183" s="187"/>
      <c r="J183" s="115" t="s">
        <v>221</v>
      </c>
      <c r="K183" s="116">
        <v>0.134</v>
      </c>
      <c r="L183" s="188"/>
      <c r="M183" s="187"/>
      <c r="N183" s="188">
        <f>ROUND($L$183*$K$183,2)</f>
        <v>0</v>
      </c>
      <c r="O183" s="187"/>
      <c r="P183" s="187"/>
      <c r="Q183" s="187"/>
      <c r="R183" s="20"/>
      <c r="T183" s="117"/>
      <c r="U183" s="26" t="s">
        <v>42</v>
      </c>
      <c r="V183" s="118">
        <v>15.231</v>
      </c>
      <c r="W183" s="118">
        <f>$V$183*$K$183</f>
        <v>2.040954</v>
      </c>
      <c r="X183" s="118">
        <v>0.84758</v>
      </c>
      <c r="Y183" s="118">
        <f>$X$183*$K$183</f>
        <v>0.11357572</v>
      </c>
      <c r="Z183" s="118">
        <v>0</v>
      </c>
      <c r="AA183" s="119">
        <f>$Z$183*$K$183</f>
        <v>0</v>
      </c>
      <c r="AR183" s="6" t="s">
        <v>137</v>
      </c>
      <c r="AT183" s="6" t="s">
        <v>133</v>
      </c>
      <c r="AU183" s="6" t="s">
        <v>96</v>
      </c>
      <c r="AY183" s="6" t="s">
        <v>132</v>
      </c>
      <c r="BE183" s="120">
        <f>IF($U$183="základní",$N$183,0)</f>
        <v>0</v>
      </c>
      <c r="BF183" s="120">
        <f>IF($U$183="snížená",$N$183,0)</f>
        <v>0</v>
      </c>
      <c r="BG183" s="120">
        <f>IF($U$183="zákl. přenesená",$N$183,0)</f>
        <v>0</v>
      </c>
      <c r="BH183" s="120">
        <f>IF($U$183="sníž. přenesená",$N$183,0)</f>
        <v>0</v>
      </c>
      <c r="BI183" s="120">
        <f>IF($U$183="nulová",$N$183,0)</f>
        <v>0</v>
      </c>
      <c r="BJ183" s="6" t="s">
        <v>19</v>
      </c>
      <c r="BK183" s="120">
        <f>ROUND($L$183*$K$183,2)</f>
        <v>0</v>
      </c>
      <c r="BL183" s="6" t="s">
        <v>137</v>
      </c>
      <c r="BM183" s="6" t="s">
        <v>269</v>
      </c>
    </row>
    <row r="184" spans="2:51" s="6" customFormat="1" ht="18.75" customHeight="1">
      <c r="B184" s="121"/>
      <c r="E184" s="122"/>
      <c r="F184" s="184" t="s">
        <v>270</v>
      </c>
      <c r="G184" s="185"/>
      <c r="H184" s="185"/>
      <c r="I184" s="185"/>
      <c r="K184" s="123">
        <v>0.134</v>
      </c>
      <c r="R184" s="124"/>
      <c r="T184" s="125"/>
      <c r="AA184" s="126"/>
      <c r="AT184" s="122" t="s">
        <v>157</v>
      </c>
      <c r="AU184" s="122" t="s">
        <v>96</v>
      </c>
      <c r="AV184" s="122" t="s">
        <v>96</v>
      </c>
      <c r="AW184" s="122" t="s">
        <v>107</v>
      </c>
      <c r="AX184" s="122" t="s">
        <v>19</v>
      </c>
      <c r="AY184" s="122" t="s">
        <v>132</v>
      </c>
    </row>
    <row r="185" spans="2:63" s="103" customFormat="1" ht="30.75" customHeight="1">
      <c r="B185" s="104"/>
      <c r="D185" s="112" t="s">
        <v>112</v>
      </c>
      <c r="E185" s="112"/>
      <c r="F185" s="112"/>
      <c r="G185" s="112"/>
      <c r="H185" s="112"/>
      <c r="I185" s="112"/>
      <c r="J185" s="112"/>
      <c r="K185" s="112"/>
      <c r="L185" s="112"/>
      <c r="M185" s="112"/>
      <c r="N185" s="181">
        <f>$BK$185</f>
        <v>0</v>
      </c>
      <c r="O185" s="182"/>
      <c r="P185" s="182"/>
      <c r="Q185" s="182"/>
      <c r="R185" s="107"/>
      <c r="T185" s="108"/>
      <c r="W185" s="109">
        <f>SUM($W$186:$W$190)</f>
        <v>0</v>
      </c>
      <c r="Y185" s="109">
        <f>SUM($Y$186:$Y$190)</f>
        <v>0</v>
      </c>
      <c r="AA185" s="110">
        <f>SUM($AA$186:$AA$190)</f>
        <v>0</v>
      </c>
      <c r="AR185" s="106" t="s">
        <v>19</v>
      </c>
      <c r="AT185" s="106" t="s">
        <v>76</v>
      </c>
      <c r="AU185" s="106" t="s">
        <v>19</v>
      </c>
      <c r="AY185" s="106" t="s">
        <v>132</v>
      </c>
      <c r="BK185" s="111">
        <f>SUM($BK$186:$BK$190)</f>
        <v>0</v>
      </c>
    </row>
    <row r="186" spans="2:65" s="6" customFormat="1" ht="27" customHeight="1">
      <c r="B186" s="19"/>
      <c r="C186" s="113" t="s">
        <v>271</v>
      </c>
      <c r="D186" s="113" t="s">
        <v>133</v>
      </c>
      <c r="E186" s="114" t="s">
        <v>272</v>
      </c>
      <c r="F186" s="186" t="s">
        <v>273</v>
      </c>
      <c r="G186" s="187"/>
      <c r="H186" s="187"/>
      <c r="I186" s="187"/>
      <c r="J186" s="115" t="s">
        <v>189</v>
      </c>
      <c r="K186" s="116">
        <v>3.38</v>
      </c>
      <c r="L186" s="188"/>
      <c r="M186" s="187"/>
      <c r="N186" s="188">
        <f>ROUND($L$186*$K$186,2)</f>
        <v>0</v>
      </c>
      <c r="O186" s="187"/>
      <c r="P186" s="187"/>
      <c r="Q186" s="187"/>
      <c r="R186" s="20"/>
      <c r="T186" s="117"/>
      <c r="U186" s="26" t="s">
        <v>42</v>
      </c>
      <c r="V186" s="118">
        <v>0</v>
      </c>
      <c r="W186" s="118">
        <f>$V$186*$K$186</f>
        <v>0</v>
      </c>
      <c r="X186" s="118">
        <v>0</v>
      </c>
      <c r="Y186" s="118">
        <f>$X$186*$K$186</f>
        <v>0</v>
      </c>
      <c r="Z186" s="118">
        <v>0</v>
      </c>
      <c r="AA186" s="119">
        <f>$Z$186*$K$186</f>
        <v>0</v>
      </c>
      <c r="AR186" s="6" t="s">
        <v>137</v>
      </c>
      <c r="AT186" s="6" t="s">
        <v>133</v>
      </c>
      <c r="AU186" s="6" t="s">
        <v>96</v>
      </c>
      <c r="AY186" s="6" t="s">
        <v>132</v>
      </c>
      <c r="BE186" s="120">
        <f>IF($U$186="základní",$N$186,0)</f>
        <v>0</v>
      </c>
      <c r="BF186" s="120">
        <f>IF($U$186="snížená",$N$186,0)</f>
        <v>0</v>
      </c>
      <c r="BG186" s="120">
        <f>IF($U$186="zákl. přenesená",$N$186,0)</f>
        <v>0</v>
      </c>
      <c r="BH186" s="120">
        <f>IF($U$186="sníž. přenesená",$N$186,0)</f>
        <v>0</v>
      </c>
      <c r="BI186" s="120">
        <f>IF($U$186="nulová",$N$186,0)</f>
        <v>0</v>
      </c>
      <c r="BJ186" s="6" t="s">
        <v>19</v>
      </c>
      <c r="BK186" s="120">
        <f>ROUND($L$186*$K$186,2)</f>
        <v>0</v>
      </c>
      <c r="BL186" s="6" t="s">
        <v>137</v>
      </c>
      <c r="BM186" s="6" t="s">
        <v>274</v>
      </c>
    </row>
    <row r="187" spans="2:51" s="6" customFormat="1" ht="32.25" customHeight="1">
      <c r="B187" s="121"/>
      <c r="E187" s="122"/>
      <c r="F187" s="184" t="s">
        <v>275</v>
      </c>
      <c r="G187" s="185"/>
      <c r="H187" s="185"/>
      <c r="I187" s="185"/>
      <c r="K187" s="123">
        <v>3.38</v>
      </c>
      <c r="R187" s="124"/>
      <c r="T187" s="125"/>
      <c r="AA187" s="126"/>
      <c r="AT187" s="122" t="s">
        <v>157</v>
      </c>
      <c r="AU187" s="122" t="s">
        <v>96</v>
      </c>
      <c r="AV187" s="122" t="s">
        <v>96</v>
      </c>
      <c r="AW187" s="122" t="s">
        <v>107</v>
      </c>
      <c r="AX187" s="122" t="s">
        <v>19</v>
      </c>
      <c r="AY187" s="122" t="s">
        <v>132</v>
      </c>
    </row>
    <row r="188" spans="2:65" s="6" customFormat="1" ht="27" customHeight="1">
      <c r="B188" s="19"/>
      <c r="C188" s="113" t="s">
        <v>276</v>
      </c>
      <c r="D188" s="113" t="s">
        <v>133</v>
      </c>
      <c r="E188" s="114" t="s">
        <v>277</v>
      </c>
      <c r="F188" s="186" t="s">
        <v>278</v>
      </c>
      <c r="G188" s="187"/>
      <c r="H188" s="187"/>
      <c r="I188" s="187"/>
      <c r="J188" s="115" t="s">
        <v>189</v>
      </c>
      <c r="K188" s="116">
        <v>25.19</v>
      </c>
      <c r="L188" s="188"/>
      <c r="M188" s="187"/>
      <c r="N188" s="188">
        <f>ROUND($L$188*$K$188,2)</f>
        <v>0</v>
      </c>
      <c r="O188" s="187"/>
      <c r="P188" s="187"/>
      <c r="Q188" s="187"/>
      <c r="R188" s="20"/>
      <c r="T188" s="117"/>
      <c r="U188" s="26" t="s">
        <v>42</v>
      </c>
      <c r="V188" s="118">
        <v>0</v>
      </c>
      <c r="W188" s="118">
        <f>$V$188*$K$188</f>
        <v>0</v>
      </c>
      <c r="X188" s="118">
        <v>0</v>
      </c>
      <c r="Y188" s="118">
        <f>$X$188*$K$188</f>
        <v>0</v>
      </c>
      <c r="Z188" s="118">
        <v>0</v>
      </c>
      <c r="AA188" s="119">
        <f>$Z$188*$K$188</f>
        <v>0</v>
      </c>
      <c r="AR188" s="6" t="s">
        <v>137</v>
      </c>
      <c r="AT188" s="6" t="s">
        <v>133</v>
      </c>
      <c r="AU188" s="6" t="s">
        <v>96</v>
      </c>
      <c r="AY188" s="6" t="s">
        <v>132</v>
      </c>
      <c r="BE188" s="120">
        <f>IF($U$188="základní",$N$188,0)</f>
        <v>0</v>
      </c>
      <c r="BF188" s="120">
        <f>IF($U$188="snížená",$N$188,0)</f>
        <v>0</v>
      </c>
      <c r="BG188" s="120">
        <f>IF($U$188="zákl. přenesená",$N$188,0)</f>
        <v>0</v>
      </c>
      <c r="BH188" s="120">
        <f>IF($U$188="sníž. přenesená",$N$188,0)</f>
        <v>0</v>
      </c>
      <c r="BI188" s="120">
        <f>IF($U$188="nulová",$N$188,0)</f>
        <v>0</v>
      </c>
      <c r="BJ188" s="6" t="s">
        <v>19</v>
      </c>
      <c r="BK188" s="120">
        <f>ROUND($L$188*$K$188,2)</f>
        <v>0</v>
      </c>
      <c r="BL188" s="6" t="s">
        <v>137</v>
      </c>
      <c r="BM188" s="6" t="s">
        <v>279</v>
      </c>
    </row>
    <row r="189" spans="2:47" s="6" customFormat="1" ht="30.75" customHeight="1">
      <c r="B189" s="19"/>
      <c r="F189" s="191" t="s">
        <v>280</v>
      </c>
      <c r="G189" s="150"/>
      <c r="H189" s="150"/>
      <c r="I189" s="150"/>
      <c r="R189" s="20"/>
      <c r="T189" s="54"/>
      <c r="AA189" s="55"/>
      <c r="AT189" s="6" t="s">
        <v>211</v>
      </c>
      <c r="AU189" s="6" t="s">
        <v>96</v>
      </c>
    </row>
    <row r="190" spans="2:51" s="6" customFormat="1" ht="32.25" customHeight="1">
      <c r="B190" s="121"/>
      <c r="E190" s="122"/>
      <c r="F190" s="184" t="s">
        <v>281</v>
      </c>
      <c r="G190" s="185"/>
      <c r="H190" s="185"/>
      <c r="I190" s="185"/>
      <c r="K190" s="123">
        <v>25.19</v>
      </c>
      <c r="R190" s="124"/>
      <c r="T190" s="125"/>
      <c r="AA190" s="126"/>
      <c r="AT190" s="122" t="s">
        <v>157</v>
      </c>
      <c r="AU190" s="122" t="s">
        <v>96</v>
      </c>
      <c r="AV190" s="122" t="s">
        <v>96</v>
      </c>
      <c r="AW190" s="122" t="s">
        <v>107</v>
      </c>
      <c r="AX190" s="122" t="s">
        <v>19</v>
      </c>
      <c r="AY190" s="122" t="s">
        <v>132</v>
      </c>
    </row>
    <row r="191" spans="2:63" s="103" customFormat="1" ht="30.75" customHeight="1">
      <c r="B191" s="104"/>
      <c r="D191" s="112" t="s">
        <v>113</v>
      </c>
      <c r="E191" s="112"/>
      <c r="F191" s="112"/>
      <c r="G191" s="112"/>
      <c r="H191" s="112"/>
      <c r="I191" s="112"/>
      <c r="J191" s="112"/>
      <c r="K191" s="112"/>
      <c r="L191" s="112"/>
      <c r="M191" s="112"/>
      <c r="N191" s="181">
        <f>$BK$191</f>
        <v>0</v>
      </c>
      <c r="O191" s="182"/>
      <c r="P191" s="182"/>
      <c r="Q191" s="182"/>
      <c r="R191" s="107"/>
      <c r="T191" s="108"/>
      <c r="W191" s="109">
        <f>SUM($W$192:$W$222)</f>
        <v>374.38200000000006</v>
      </c>
      <c r="Y191" s="109">
        <f>SUM($Y$192:$Y$222)</f>
        <v>7.37772</v>
      </c>
      <c r="AA191" s="110">
        <f>SUM($AA$192:$AA$222)</f>
        <v>0</v>
      </c>
      <c r="AR191" s="106" t="s">
        <v>19</v>
      </c>
      <c r="AT191" s="106" t="s">
        <v>76</v>
      </c>
      <c r="AU191" s="106" t="s">
        <v>19</v>
      </c>
      <c r="AY191" s="106" t="s">
        <v>132</v>
      </c>
      <c r="BK191" s="111">
        <f>SUM($BK$192:$BK$222)</f>
        <v>0</v>
      </c>
    </row>
    <row r="192" spans="2:65" s="6" customFormat="1" ht="27" customHeight="1">
      <c r="B192" s="19"/>
      <c r="C192" s="113" t="s">
        <v>282</v>
      </c>
      <c r="D192" s="113" t="s">
        <v>133</v>
      </c>
      <c r="E192" s="114" t="s">
        <v>283</v>
      </c>
      <c r="F192" s="186" t="s">
        <v>284</v>
      </c>
      <c r="G192" s="187"/>
      <c r="H192" s="187"/>
      <c r="I192" s="187"/>
      <c r="J192" s="115" t="s">
        <v>146</v>
      </c>
      <c r="K192" s="116">
        <v>19.1</v>
      </c>
      <c r="L192" s="188"/>
      <c r="M192" s="187"/>
      <c r="N192" s="188">
        <f>ROUND($L$192*$K$192,2)</f>
        <v>0</v>
      </c>
      <c r="O192" s="187"/>
      <c r="P192" s="187"/>
      <c r="Q192" s="187"/>
      <c r="R192" s="20"/>
      <c r="T192" s="117"/>
      <c r="U192" s="26" t="s">
        <v>42</v>
      </c>
      <c r="V192" s="118">
        <v>0.324</v>
      </c>
      <c r="W192" s="118">
        <f>$V$192*$K$192</f>
        <v>6.188400000000001</v>
      </c>
      <c r="X192" s="118">
        <v>0</v>
      </c>
      <c r="Y192" s="118">
        <f>$X$192*$K$192</f>
        <v>0</v>
      </c>
      <c r="Z192" s="118">
        <v>0</v>
      </c>
      <c r="AA192" s="119">
        <f>$Z$192*$K$192</f>
        <v>0</v>
      </c>
      <c r="AR192" s="6" t="s">
        <v>137</v>
      </c>
      <c r="AT192" s="6" t="s">
        <v>133</v>
      </c>
      <c r="AU192" s="6" t="s">
        <v>96</v>
      </c>
      <c r="AY192" s="6" t="s">
        <v>132</v>
      </c>
      <c r="BE192" s="120">
        <f>IF($U$192="základní",$N$192,0)</f>
        <v>0</v>
      </c>
      <c r="BF192" s="120">
        <f>IF($U$192="snížená",$N$192,0)</f>
        <v>0</v>
      </c>
      <c r="BG192" s="120">
        <f>IF($U$192="zákl. přenesená",$N$192,0)</f>
        <v>0</v>
      </c>
      <c r="BH192" s="120">
        <f>IF($U$192="sníž. přenesená",$N$192,0)</f>
        <v>0</v>
      </c>
      <c r="BI192" s="120">
        <f>IF($U$192="nulová",$N$192,0)</f>
        <v>0</v>
      </c>
      <c r="BJ192" s="6" t="s">
        <v>19</v>
      </c>
      <c r="BK192" s="120">
        <f>ROUND($L$192*$K$192,2)</f>
        <v>0</v>
      </c>
      <c r="BL192" s="6" t="s">
        <v>137</v>
      </c>
      <c r="BM192" s="6" t="s">
        <v>285</v>
      </c>
    </row>
    <row r="193" spans="2:51" s="6" customFormat="1" ht="18.75" customHeight="1">
      <c r="B193" s="121"/>
      <c r="E193" s="122"/>
      <c r="F193" s="184" t="s">
        <v>286</v>
      </c>
      <c r="G193" s="185"/>
      <c r="H193" s="185"/>
      <c r="I193" s="185"/>
      <c r="K193" s="123">
        <v>19.1</v>
      </c>
      <c r="R193" s="124"/>
      <c r="T193" s="125"/>
      <c r="AA193" s="126"/>
      <c r="AT193" s="122" t="s">
        <v>157</v>
      </c>
      <c r="AU193" s="122" t="s">
        <v>96</v>
      </c>
      <c r="AV193" s="122" t="s">
        <v>96</v>
      </c>
      <c r="AW193" s="122" t="s">
        <v>107</v>
      </c>
      <c r="AX193" s="122" t="s">
        <v>19</v>
      </c>
      <c r="AY193" s="122" t="s">
        <v>132</v>
      </c>
    </row>
    <row r="194" spans="2:65" s="6" customFormat="1" ht="27" customHeight="1">
      <c r="B194" s="19"/>
      <c r="C194" s="133" t="s">
        <v>287</v>
      </c>
      <c r="D194" s="133" t="s">
        <v>242</v>
      </c>
      <c r="E194" s="134" t="s">
        <v>288</v>
      </c>
      <c r="F194" s="192" t="s">
        <v>289</v>
      </c>
      <c r="G194" s="193"/>
      <c r="H194" s="193"/>
      <c r="I194" s="193"/>
      <c r="J194" s="135" t="s">
        <v>290</v>
      </c>
      <c r="K194" s="136">
        <v>10</v>
      </c>
      <c r="L194" s="194"/>
      <c r="M194" s="193"/>
      <c r="N194" s="194">
        <f>ROUND($L$194*$K$194,2)</f>
        <v>0</v>
      </c>
      <c r="O194" s="187"/>
      <c r="P194" s="187"/>
      <c r="Q194" s="187"/>
      <c r="R194" s="20"/>
      <c r="T194" s="117"/>
      <c r="U194" s="26" t="s">
        <v>42</v>
      </c>
      <c r="V194" s="118">
        <v>0</v>
      </c>
      <c r="W194" s="118">
        <f>$V$194*$K$194</f>
        <v>0</v>
      </c>
      <c r="X194" s="118">
        <v>0.00665</v>
      </c>
      <c r="Y194" s="118">
        <f>$X$194*$K$194</f>
        <v>0.0665</v>
      </c>
      <c r="Z194" s="118">
        <v>0</v>
      </c>
      <c r="AA194" s="119">
        <f>$Z$194*$K$194</f>
        <v>0</v>
      </c>
      <c r="AR194" s="6" t="s">
        <v>172</v>
      </c>
      <c r="AT194" s="6" t="s">
        <v>242</v>
      </c>
      <c r="AU194" s="6" t="s">
        <v>96</v>
      </c>
      <c r="AY194" s="6" t="s">
        <v>132</v>
      </c>
      <c r="BE194" s="120">
        <f>IF($U$194="základní",$N$194,0)</f>
        <v>0</v>
      </c>
      <c r="BF194" s="120">
        <f>IF($U$194="snížená",$N$194,0)</f>
        <v>0</v>
      </c>
      <c r="BG194" s="120">
        <f>IF($U$194="zákl. přenesená",$N$194,0)</f>
        <v>0</v>
      </c>
      <c r="BH194" s="120">
        <f>IF($U$194="sníž. přenesená",$N$194,0)</f>
        <v>0</v>
      </c>
      <c r="BI194" s="120">
        <f>IF($U$194="nulová",$N$194,0)</f>
        <v>0</v>
      </c>
      <c r="BJ194" s="6" t="s">
        <v>19</v>
      </c>
      <c r="BK194" s="120">
        <f>ROUND($L$194*$K$194,2)</f>
        <v>0</v>
      </c>
      <c r="BL194" s="6" t="s">
        <v>137</v>
      </c>
      <c r="BM194" s="6" t="s">
        <v>291</v>
      </c>
    </row>
    <row r="195" spans="2:51" s="6" customFormat="1" ht="18.75" customHeight="1">
      <c r="B195" s="121"/>
      <c r="E195" s="122"/>
      <c r="F195" s="184" t="s">
        <v>292</v>
      </c>
      <c r="G195" s="185"/>
      <c r="H195" s="185"/>
      <c r="I195" s="185"/>
      <c r="K195" s="123">
        <v>10</v>
      </c>
      <c r="R195" s="124"/>
      <c r="T195" s="125"/>
      <c r="AA195" s="126"/>
      <c r="AT195" s="122" t="s">
        <v>157</v>
      </c>
      <c r="AU195" s="122" t="s">
        <v>96</v>
      </c>
      <c r="AV195" s="122" t="s">
        <v>96</v>
      </c>
      <c r="AW195" s="122" t="s">
        <v>107</v>
      </c>
      <c r="AX195" s="122" t="s">
        <v>19</v>
      </c>
      <c r="AY195" s="122" t="s">
        <v>132</v>
      </c>
    </row>
    <row r="196" spans="2:65" s="6" customFormat="1" ht="27" customHeight="1">
      <c r="B196" s="19"/>
      <c r="C196" s="113" t="s">
        <v>293</v>
      </c>
      <c r="D196" s="113" t="s">
        <v>133</v>
      </c>
      <c r="E196" s="114" t="s">
        <v>294</v>
      </c>
      <c r="F196" s="186" t="s">
        <v>295</v>
      </c>
      <c r="G196" s="187"/>
      <c r="H196" s="187"/>
      <c r="I196" s="187"/>
      <c r="J196" s="115" t="s">
        <v>146</v>
      </c>
      <c r="K196" s="116">
        <v>171.3</v>
      </c>
      <c r="L196" s="188"/>
      <c r="M196" s="187"/>
      <c r="N196" s="188">
        <f>ROUND($L$196*$K$196,2)</f>
        <v>0</v>
      </c>
      <c r="O196" s="187"/>
      <c r="P196" s="187"/>
      <c r="Q196" s="187"/>
      <c r="R196" s="20"/>
      <c r="T196" s="117"/>
      <c r="U196" s="26" t="s">
        <v>42</v>
      </c>
      <c r="V196" s="118">
        <v>0.462</v>
      </c>
      <c r="W196" s="118">
        <f>$V$196*$K$196</f>
        <v>79.1406</v>
      </c>
      <c r="X196" s="118">
        <v>0</v>
      </c>
      <c r="Y196" s="118">
        <f>$X$196*$K$196</f>
        <v>0</v>
      </c>
      <c r="Z196" s="118">
        <v>0</v>
      </c>
      <c r="AA196" s="119">
        <f>$Z$196*$K$196</f>
        <v>0</v>
      </c>
      <c r="AR196" s="6" t="s">
        <v>137</v>
      </c>
      <c r="AT196" s="6" t="s">
        <v>133</v>
      </c>
      <c r="AU196" s="6" t="s">
        <v>96</v>
      </c>
      <c r="AY196" s="6" t="s">
        <v>132</v>
      </c>
      <c r="BE196" s="120">
        <f>IF($U$196="základní",$N$196,0)</f>
        <v>0</v>
      </c>
      <c r="BF196" s="120">
        <f>IF($U$196="snížená",$N$196,0)</f>
        <v>0</v>
      </c>
      <c r="BG196" s="120">
        <f>IF($U$196="zákl. přenesená",$N$196,0)</f>
        <v>0</v>
      </c>
      <c r="BH196" s="120">
        <f>IF($U$196="sníž. přenesená",$N$196,0)</f>
        <v>0</v>
      </c>
      <c r="BI196" s="120">
        <f>IF($U$196="nulová",$N$196,0)</f>
        <v>0</v>
      </c>
      <c r="BJ196" s="6" t="s">
        <v>19</v>
      </c>
      <c r="BK196" s="120">
        <f>ROUND($L$196*$K$196,2)</f>
        <v>0</v>
      </c>
      <c r="BL196" s="6" t="s">
        <v>137</v>
      </c>
      <c r="BM196" s="6" t="s">
        <v>296</v>
      </c>
    </row>
    <row r="197" spans="2:65" s="6" customFormat="1" ht="15.75" customHeight="1">
      <c r="B197" s="19"/>
      <c r="C197" s="133" t="s">
        <v>297</v>
      </c>
      <c r="D197" s="133" t="s">
        <v>242</v>
      </c>
      <c r="E197" s="134" t="s">
        <v>298</v>
      </c>
      <c r="F197" s="192" t="s">
        <v>299</v>
      </c>
      <c r="G197" s="193"/>
      <c r="H197" s="193"/>
      <c r="I197" s="193"/>
      <c r="J197" s="135" t="s">
        <v>290</v>
      </c>
      <c r="K197" s="136">
        <v>35</v>
      </c>
      <c r="L197" s="194"/>
      <c r="M197" s="193"/>
      <c r="N197" s="194">
        <f>ROUND($L$197*$K$197,2)</f>
        <v>0</v>
      </c>
      <c r="O197" s="187"/>
      <c r="P197" s="187"/>
      <c r="Q197" s="187"/>
      <c r="R197" s="20"/>
      <c r="T197" s="117"/>
      <c r="U197" s="26" t="s">
        <v>42</v>
      </c>
      <c r="V197" s="118">
        <v>0</v>
      </c>
      <c r="W197" s="118">
        <f>$V$197*$K$197</f>
        <v>0</v>
      </c>
      <c r="X197" s="118">
        <v>0.03194</v>
      </c>
      <c r="Y197" s="118">
        <f>$X$197*$K$197</f>
        <v>1.1179000000000001</v>
      </c>
      <c r="Z197" s="118">
        <v>0</v>
      </c>
      <c r="AA197" s="119">
        <f>$Z$197*$K$197</f>
        <v>0</v>
      </c>
      <c r="AR197" s="6" t="s">
        <v>172</v>
      </c>
      <c r="AT197" s="6" t="s">
        <v>242</v>
      </c>
      <c r="AU197" s="6" t="s">
        <v>96</v>
      </c>
      <c r="AY197" s="6" t="s">
        <v>132</v>
      </c>
      <c r="BE197" s="120">
        <f>IF($U$197="základní",$N$197,0)</f>
        <v>0</v>
      </c>
      <c r="BF197" s="120">
        <f>IF($U$197="snížená",$N$197,0)</f>
        <v>0</v>
      </c>
      <c r="BG197" s="120">
        <f>IF($U$197="zákl. přenesená",$N$197,0)</f>
        <v>0</v>
      </c>
      <c r="BH197" s="120">
        <f>IF($U$197="sníž. přenesená",$N$197,0)</f>
        <v>0</v>
      </c>
      <c r="BI197" s="120">
        <f>IF($U$197="nulová",$N$197,0)</f>
        <v>0</v>
      </c>
      <c r="BJ197" s="6" t="s">
        <v>19</v>
      </c>
      <c r="BK197" s="120">
        <f>ROUND($L$197*$K$197,2)</f>
        <v>0</v>
      </c>
      <c r="BL197" s="6" t="s">
        <v>137</v>
      </c>
      <c r="BM197" s="6" t="s">
        <v>300</v>
      </c>
    </row>
    <row r="198" spans="2:51" s="6" customFormat="1" ht="18.75" customHeight="1">
      <c r="B198" s="121"/>
      <c r="E198" s="122"/>
      <c r="F198" s="184" t="s">
        <v>301</v>
      </c>
      <c r="G198" s="185"/>
      <c r="H198" s="185"/>
      <c r="I198" s="185"/>
      <c r="K198" s="123">
        <v>35</v>
      </c>
      <c r="R198" s="124"/>
      <c r="T198" s="125"/>
      <c r="AA198" s="126"/>
      <c r="AT198" s="122" t="s">
        <v>157</v>
      </c>
      <c r="AU198" s="122" t="s">
        <v>96</v>
      </c>
      <c r="AV198" s="122" t="s">
        <v>96</v>
      </c>
      <c r="AW198" s="122" t="s">
        <v>107</v>
      </c>
      <c r="AX198" s="122" t="s">
        <v>19</v>
      </c>
      <c r="AY198" s="122" t="s">
        <v>132</v>
      </c>
    </row>
    <row r="199" spans="2:65" s="6" customFormat="1" ht="27" customHeight="1">
      <c r="B199" s="19"/>
      <c r="C199" s="113" t="s">
        <v>302</v>
      </c>
      <c r="D199" s="113" t="s">
        <v>133</v>
      </c>
      <c r="E199" s="114" t="s">
        <v>303</v>
      </c>
      <c r="F199" s="186" t="s">
        <v>304</v>
      </c>
      <c r="G199" s="187"/>
      <c r="H199" s="187"/>
      <c r="I199" s="187"/>
      <c r="J199" s="115" t="s">
        <v>290</v>
      </c>
      <c r="K199" s="116">
        <v>6</v>
      </c>
      <c r="L199" s="188"/>
      <c r="M199" s="187"/>
      <c r="N199" s="188">
        <f>ROUND($L$199*$K$199,2)</f>
        <v>0</v>
      </c>
      <c r="O199" s="187"/>
      <c r="P199" s="187"/>
      <c r="Q199" s="187"/>
      <c r="R199" s="20"/>
      <c r="T199" s="117"/>
      <c r="U199" s="26" t="s">
        <v>42</v>
      </c>
      <c r="V199" s="118">
        <v>0.762</v>
      </c>
      <c r="W199" s="118">
        <f>$V$199*$K$199</f>
        <v>4.572</v>
      </c>
      <c r="X199" s="118">
        <v>0.0001</v>
      </c>
      <c r="Y199" s="118">
        <f>$X$199*$K$199</f>
        <v>0.0006000000000000001</v>
      </c>
      <c r="Z199" s="118">
        <v>0</v>
      </c>
      <c r="AA199" s="119">
        <f>$Z$199*$K$199</f>
        <v>0</v>
      </c>
      <c r="AR199" s="6" t="s">
        <v>137</v>
      </c>
      <c r="AT199" s="6" t="s">
        <v>133</v>
      </c>
      <c r="AU199" s="6" t="s">
        <v>96</v>
      </c>
      <c r="AY199" s="6" t="s">
        <v>132</v>
      </c>
      <c r="BE199" s="120">
        <f>IF($U$199="základní",$N$199,0)</f>
        <v>0</v>
      </c>
      <c r="BF199" s="120">
        <f>IF($U$199="snížená",$N$199,0)</f>
        <v>0</v>
      </c>
      <c r="BG199" s="120">
        <f>IF($U$199="zákl. přenesená",$N$199,0)</f>
        <v>0</v>
      </c>
      <c r="BH199" s="120">
        <f>IF($U$199="sníž. přenesená",$N$199,0)</f>
        <v>0</v>
      </c>
      <c r="BI199" s="120">
        <f>IF($U$199="nulová",$N$199,0)</f>
        <v>0</v>
      </c>
      <c r="BJ199" s="6" t="s">
        <v>19</v>
      </c>
      <c r="BK199" s="120">
        <f>ROUND($L$199*$K$199,2)</f>
        <v>0</v>
      </c>
      <c r="BL199" s="6" t="s">
        <v>137</v>
      </c>
      <c r="BM199" s="6" t="s">
        <v>305</v>
      </c>
    </row>
    <row r="200" spans="2:65" s="6" customFormat="1" ht="15.75" customHeight="1">
      <c r="B200" s="19"/>
      <c r="C200" s="133" t="s">
        <v>306</v>
      </c>
      <c r="D200" s="133" t="s">
        <v>242</v>
      </c>
      <c r="E200" s="134" t="s">
        <v>307</v>
      </c>
      <c r="F200" s="192" t="s">
        <v>308</v>
      </c>
      <c r="G200" s="193"/>
      <c r="H200" s="193"/>
      <c r="I200" s="193"/>
      <c r="J200" s="135" t="s">
        <v>290</v>
      </c>
      <c r="K200" s="136">
        <v>6</v>
      </c>
      <c r="L200" s="194"/>
      <c r="M200" s="193"/>
      <c r="N200" s="194">
        <f>ROUND($L$200*$K$200,2)</f>
        <v>0</v>
      </c>
      <c r="O200" s="187"/>
      <c r="P200" s="187"/>
      <c r="Q200" s="187"/>
      <c r="R200" s="20"/>
      <c r="T200" s="117"/>
      <c r="U200" s="26" t="s">
        <v>42</v>
      </c>
      <c r="V200" s="118">
        <v>0</v>
      </c>
      <c r="W200" s="118">
        <f>$V$200*$K$200</f>
        <v>0</v>
      </c>
      <c r="X200" s="118">
        <v>0.00114</v>
      </c>
      <c r="Y200" s="118">
        <f>$X$200*$K$200</f>
        <v>0.00684</v>
      </c>
      <c r="Z200" s="118">
        <v>0</v>
      </c>
      <c r="AA200" s="119">
        <f>$Z$200*$K$200</f>
        <v>0</v>
      </c>
      <c r="AR200" s="6" t="s">
        <v>172</v>
      </c>
      <c r="AT200" s="6" t="s">
        <v>242</v>
      </c>
      <c r="AU200" s="6" t="s">
        <v>96</v>
      </c>
      <c r="AY200" s="6" t="s">
        <v>132</v>
      </c>
      <c r="BE200" s="120">
        <f>IF($U$200="základní",$N$200,0)</f>
        <v>0</v>
      </c>
      <c r="BF200" s="120">
        <f>IF($U$200="snížená",$N$200,0)</f>
        <v>0</v>
      </c>
      <c r="BG200" s="120">
        <f>IF($U$200="zákl. přenesená",$N$200,0)</f>
        <v>0</v>
      </c>
      <c r="BH200" s="120">
        <f>IF($U$200="sníž. přenesená",$N$200,0)</f>
        <v>0</v>
      </c>
      <c r="BI200" s="120">
        <f>IF($U$200="nulová",$N$200,0)</f>
        <v>0</v>
      </c>
      <c r="BJ200" s="6" t="s">
        <v>19</v>
      </c>
      <c r="BK200" s="120">
        <f>ROUND($L$200*$K$200,2)</f>
        <v>0</v>
      </c>
      <c r="BL200" s="6" t="s">
        <v>137</v>
      </c>
      <c r="BM200" s="6" t="s">
        <v>309</v>
      </c>
    </row>
    <row r="201" spans="2:47" s="6" customFormat="1" ht="18.75" customHeight="1">
      <c r="B201" s="19"/>
      <c r="F201" s="191" t="s">
        <v>310</v>
      </c>
      <c r="G201" s="150"/>
      <c r="H201" s="150"/>
      <c r="I201" s="150"/>
      <c r="R201" s="20"/>
      <c r="T201" s="54"/>
      <c r="AA201" s="55"/>
      <c r="AT201" s="6" t="s">
        <v>211</v>
      </c>
      <c r="AU201" s="6" t="s">
        <v>96</v>
      </c>
    </row>
    <row r="202" spans="2:65" s="6" customFormat="1" ht="27" customHeight="1">
      <c r="B202" s="19"/>
      <c r="C202" s="113" t="s">
        <v>311</v>
      </c>
      <c r="D202" s="113" t="s">
        <v>133</v>
      </c>
      <c r="E202" s="114" t="s">
        <v>312</v>
      </c>
      <c r="F202" s="186" t="s">
        <v>313</v>
      </c>
      <c r="G202" s="187"/>
      <c r="H202" s="187"/>
      <c r="I202" s="187"/>
      <c r="J202" s="115" t="s">
        <v>290</v>
      </c>
      <c r="K202" s="116">
        <v>6</v>
      </c>
      <c r="L202" s="188"/>
      <c r="M202" s="187"/>
      <c r="N202" s="188">
        <f>ROUND($L$202*$K$202,2)</f>
        <v>0</v>
      </c>
      <c r="O202" s="187"/>
      <c r="P202" s="187"/>
      <c r="Q202" s="187"/>
      <c r="R202" s="20"/>
      <c r="T202" s="117"/>
      <c r="U202" s="26" t="s">
        <v>42</v>
      </c>
      <c r="V202" s="118">
        <v>1.881</v>
      </c>
      <c r="W202" s="118">
        <f>$V$202*$K$202</f>
        <v>11.286</v>
      </c>
      <c r="X202" s="118">
        <v>0.0001</v>
      </c>
      <c r="Y202" s="118">
        <f>$X$202*$K$202</f>
        <v>0.0006000000000000001</v>
      </c>
      <c r="Z202" s="118">
        <v>0</v>
      </c>
      <c r="AA202" s="119">
        <f>$Z$202*$K$202</f>
        <v>0</v>
      </c>
      <c r="AR202" s="6" t="s">
        <v>137</v>
      </c>
      <c r="AT202" s="6" t="s">
        <v>133</v>
      </c>
      <c r="AU202" s="6" t="s">
        <v>96</v>
      </c>
      <c r="AY202" s="6" t="s">
        <v>132</v>
      </c>
      <c r="BE202" s="120">
        <f>IF($U$202="základní",$N$202,0)</f>
        <v>0</v>
      </c>
      <c r="BF202" s="120">
        <f>IF($U$202="snížená",$N$202,0)</f>
        <v>0</v>
      </c>
      <c r="BG202" s="120">
        <f>IF($U$202="zákl. přenesená",$N$202,0)</f>
        <v>0</v>
      </c>
      <c r="BH202" s="120">
        <f>IF($U$202="sníž. přenesená",$N$202,0)</f>
        <v>0</v>
      </c>
      <c r="BI202" s="120">
        <f>IF($U$202="nulová",$N$202,0)</f>
        <v>0</v>
      </c>
      <c r="BJ202" s="6" t="s">
        <v>19</v>
      </c>
      <c r="BK202" s="120">
        <f>ROUND($L$202*$K$202,2)</f>
        <v>0</v>
      </c>
      <c r="BL202" s="6" t="s">
        <v>137</v>
      </c>
      <c r="BM202" s="6" t="s">
        <v>314</v>
      </c>
    </row>
    <row r="203" spans="2:65" s="6" customFormat="1" ht="15.75" customHeight="1">
      <c r="B203" s="19"/>
      <c r="C203" s="133" t="s">
        <v>315</v>
      </c>
      <c r="D203" s="133" t="s">
        <v>242</v>
      </c>
      <c r="E203" s="134" t="s">
        <v>316</v>
      </c>
      <c r="F203" s="192" t="s">
        <v>317</v>
      </c>
      <c r="G203" s="193"/>
      <c r="H203" s="193"/>
      <c r="I203" s="193"/>
      <c r="J203" s="135" t="s">
        <v>290</v>
      </c>
      <c r="K203" s="136">
        <v>6</v>
      </c>
      <c r="L203" s="194"/>
      <c r="M203" s="193"/>
      <c r="N203" s="194">
        <f>ROUND($L$203*$K$203,2)</f>
        <v>0</v>
      </c>
      <c r="O203" s="187"/>
      <c r="P203" s="187"/>
      <c r="Q203" s="187"/>
      <c r="R203" s="20"/>
      <c r="T203" s="117"/>
      <c r="U203" s="26" t="s">
        <v>42</v>
      </c>
      <c r="V203" s="118">
        <v>0</v>
      </c>
      <c r="W203" s="118">
        <f>$V$203*$K$203</f>
        <v>0</v>
      </c>
      <c r="X203" s="118">
        <v>0.00542</v>
      </c>
      <c r="Y203" s="118">
        <f>$X$203*$K$203</f>
        <v>0.03252</v>
      </c>
      <c r="Z203" s="118">
        <v>0</v>
      </c>
      <c r="AA203" s="119">
        <f>$Z$203*$K$203</f>
        <v>0</v>
      </c>
      <c r="AR203" s="6" t="s">
        <v>172</v>
      </c>
      <c r="AT203" s="6" t="s">
        <v>242</v>
      </c>
      <c r="AU203" s="6" t="s">
        <v>96</v>
      </c>
      <c r="AY203" s="6" t="s">
        <v>132</v>
      </c>
      <c r="BE203" s="120">
        <f>IF($U$203="základní",$N$203,0)</f>
        <v>0</v>
      </c>
      <c r="BF203" s="120">
        <f>IF($U$203="snížená",$N$203,0)</f>
        <v>0</v>
      </c>
      <c r="BG203" s="120">
        <f>IF($U$203="zákl. přenesená",$N$203,0)</f>
        <v>0</v>
      </c>
      <c r="BH203" s="120">
        <f>IF($U$203="sníž. přenesená",$N$203,0)</f>
        <v>0</v>
      </c>
      <c r="BI203" s="120">
        <f>IF($U$203="nulová",$N$203,0)</f>
        <v>0</v>
      </c>
      <c r="BJ203" s="6" t="s">
        <v>19</v>
      </c>
      <c r="BK203" s="120">
        <f>ROUND($L$203*$K$203,2)</f>
        <v>0</v>
      </c>
      <c r="BL203" s="6" t="s">
        <v>137</v>
      </c>
      <c r="BM203" s="6" t="s">
        <v>318</v>
      </c>
    </row>
    <row r="204" spans="2:47" s="6" customFormat="1" ht="18.75" customHeight="1">
      <c r="B204" s="19"/>
      <c r="F204" s="191" t="s">
        <v>319</v>
      </c>
      <c r="G204" s="150"/>
      <c r="H204" s="150"/>
      <c r="I204" s="150"/>
      <c r="R204" s="20"/>
      <c r="T204" s="54"/>
      <c r="AA204" s="55"/>
      <c r="AT204" s="6" t="s">
        <v>211</v>
      </c>
      <c r="AU204" s="6" t="s">
        <v>96</v>
      </c>
    </row>
    <row r="205" spans="2:65" s="6" customFormat="1" ht="39" customHeight="1">
      <c r="B205" s="19"/>
      <c r="C205" s="113" t="s">
        <v>320</v>
      </c>
      <c r="D205" s="113" t="s">
        <v>133</v>
      </c>
      <c r="E205" s="114" t="s">
        <v>321</v>
      </c>
      <c r="F205" s="186" t="s">
        <v>322</v>
      </c>
      <c r="G205" s="187"/>
      <c r="H205" s="187"/>
      <c r="I205" s="187"/>
      <c r="J205" s="115" t="s">
        <v>290</v>
      </c>
      <c r="K205" s="116">
        <v>6</v>
      </c>
      <c r="L205" s="188"/>
      <c r="M205" s="187"/>
      <c r="N205" s="188">
        <f>ROUND($L$205*$K$205,2)</f>
        <v>0</v>
      </c>
      <c r="O205" s="187"/>
      <c r="P205" s="187"/>
      <c r="Q205" s="187"/>
      <c r="R205" s="20"/>
      <c r="T205" s="117"/>
      <c r="U205" s="26" t="s">
        <v>42</v>
      </c>
      <c r="V205" s="118">
        <v>21.292</v>
      </c>
      <c r="W205" s="118">
        <f>$V$205*$K$205</f>
        <v>127.75200000000001</v>
      </c>
      <c r="X205" s="118">
        <v>0</v>
      </c>
      <c r="Y205" s="118">
        <f>$X$205*$K$205</f>
        <v>0</v>
      </c>
      <c r="Z205" s="118">
        <v>0</v>
      </c>
      <c r="AA205" s="119">
        <f>$Z$205*$K$205</f>
        <v>0</v>
      </c>
      <c r="AR205" s="6" t="s">
        <v>137</v>
      </c>
      <c r="AT205" s="6" t="s">
        <v>133</v>
      </c>
      <c r="AU205" s="6" t="s">
        <v>96</v>
      </c>
      <c r="AY205" s="6" t="s">
        <v>132</v>
      </c>
      <c r="BE205" s="120">
        <f>IF($U$205="základní",$N$205,0)</f>
        <v>0</v>
      </c>
      <c r="BF205" s="120">
        <f>IF($U$205="snížená",$N$205,0)</f>
        <v>0</v>
      </c>
      <c r="BG205" s="120">
        <f>IF($U$205="zákl. přenesená",$N$205,0)</f>
        <v>0</v>
      </c>
      <c r="BH205" s="120">
        <f>IF($U$205="sníž. přenesená",$N$205,0)</f>
        <v>0</v>
      </c>
      <c r="BI205" s="120">
        <f>IF($U$205="nulová",$N$205,0)</f>
        <v>0</v>
      </c>
      <c r="BJ205" s="6" t="s">
        <v>19</v>
      </c>
      <c r="BK205" s="120">
        <f>ROUND($L$205*$K$205,2)</f>
        <v>0</v>
      </c>
      <c r="BL205" s="6" t="s">
        <v>137</v>
      </c>
      <c r="BM205" s="6" t="s">
        <v>323</v>
      </c>
    </row>
    <row r="206" spans="2:47" s="6" customFormat="1" ht="409.5" customHeight="1">
      <c r="B206" s="19"/>
      <c r="F206" s="191" t="s">
        <v>324</v>
      </c>
      <c r="G206" s="150"/>
      <c r="H206" s="150"/>
      <c r="I206" s="150"/>
      <c r="R206" s="20"/>
      <c r="T206" s="54"/>
      <c r="AA206" s="55"/>
      <c r="AT206" s="6" t="s">
        <v>211</v>
      </c>
      <c r="AU206" s="6" t="s">
        <v>96</v>
      </c>
    </row>
    <row r="207" spans="2:51" s="6" customFormat="1" ht="18.75" customHeight="1">
      <c r="B207" s="121"/>
      <c r="E207" s="122"/>
      <c r="F207" s="184" t="s">
        <v>325</v>
      </c>
      <c r="G207" s="185"/>
      <c r="H207" s="185"/>
      <c r="I207" s="185"/>
      <c r="K207" s="123">
        <v>6</v>
      </c>
      <c r="R207" s="124"/>
      <c r="T207" s="125"/>
      <c r="AA207" s="126"/>
      <c r="AT207" s="122" t="s">
        <v>157</v>
      </c>
      <c r="AU207" s="122" t="s">
        <v>96</v>
      </c>
      <c r="AV207" s="122" t="s">
        <v>96</v>
      </c>
      <c r="AW207" s="122" t="s">
        <v>107</v>
      </c>
      <c r="AX207" s="122" t="s">
        <v>19</v>
      </c>
      <c r="AY207" s="122" t="s">
        <v>132</v>
      </c>
    </row>
    <row r="208" spans="2:65" s="6" customFormat="1" ht="39" customHeight="1">
      <c r="B208" s="19"/>
      <c r="C208" s="113" t="s">
        <v>326</v>
      </c>
      <c r="D208" s="113" t="s">
        <v>133</v>
      </c>
      <c r="E208" s="114" t="s">
        <v>327</v>
      </c>
      <c r="F208" s="186" t="s">
        <v>328</v>
      </c>
      <c r="G208" s="187"/>
      <c r="H208" s="187"/>
      <c r="I208" s="187"/>
      <c r="J208" s="115" t="s">
        <v>290</v>
      </c>
      <c r="K208" s="116">
        <v>3</v>
      </c>
      <c r="L208" s="188"/>
      <c r="M208" s="187"/>
      <c r="N208" s="188">
        <f>ROUND($L$208*$K$208,2)</f>
        <v>0</v>
      </c>
      <c r="O208" s="187"/>
      <c r="P208" s="187"/>
      <c r="Q208" s="187"/>
      <c r="R208" s="20"/>
      <c r="T208" s="117"/>
      <c r="U208" s="26" t="s">
        <v>42</v>
      </c>
      <c r="V208" s="118">
        <v>21.292</v>
      </c>
      <c r="W208" s="118">
        <f>$V$208*$K$208</f>
        <v>63.876000000000005</v>
      </c>
      <c r="X208" s="118">
        <v>0</v>
      </c>
      <c r="Y208" s="118">
        <f>$X$208*$K$208</f>
        <v>0</v>
      </c>
      <c r="Z208" s="118">
        <v>0</v>
      </c>
      <c r="AA208" s="119">
        <f>$Z$208*$K$208</f>
        <v>0</v>
      </c>
      <c r="AR208" s="6" t="s">
        <v>137</v>
      </c>
      <c r="AT208" s="6" t="s">
        <v>133</v>
      </c>
      <c r="AU208" s="6" t="s">
        <v>96</v>
      </c>
      <c r="AY208" s="6" t="s">
        <v>132</v>
      </c>
      <c r="BE208" s="120">
        <f>IF($U$208="základní",$N$208,0)</f>
        <v>0</v>
      </c>
      <c r="BF208" s="120">
        <f>IF($U$208="snížená",$N$208,0)</f>
        <v>0</v>
      </c>
      <c r="BG208" s="120">
        <f>IF($U$208="zákl. přenesená",$N$208,0)</f>
        <v>0</v>
      </c>
      <c r="BH208" s="120">
        <f>IF($U$208="sníž. přenesená",$N$208,0)</f>
        <v>0</v>
      </c>
      <c r="BI208" s="120">
        <f>IF($U$208="nulová",$N$208,0)</f>
        <v>0</v>
      </c>
      <c r="BJ208" s="6" t="s">
        <v>19</v>
      </c>
      <c r="BK208" s="120">
        <f>ROUND($L$208*$K$208,2)</f>
        <v>0</v>
      </c>
      <c r="BL208" s="6" t="s">
        <v>137</v>
      </c>
      <c r="BM208" s="6" t="s">
        <v>329</v>
      </c>
    </row>
    <row r="209" spans="2:47" s="6" customFormat="1" ht="409.5" customHeight="1">
      <c r="B209" s="19"/>
      <c r="F209" s="191" t="s">
        <v>324</v>
      </c>
      <c r="G209" s="150"/>
      <c r="H209" s="150"/>
      <c r="I209" s="150"/>
      <c r="R209" s="20"/>
      <c r="T209" s="54"/>
      <c r="AA209" s="55"/>
      <c r="AT209" s="6" t="s">
        <v>211</v>
      </c>
      <c r="AU209" s="6" t="s">
        <v>96</v>
      </c>
    </row>
    <row r="210" spans="2:51" s="6" customFormat="1" ht="18.75" customHeight="1">
      <c r="B210" s="121"/>
      <c r="E210" s="122"/>
      <c r="F210" s="184" t="s">
        <v>330</v>
      </c>
      <c r="G210" s="185"/>
      <c r="H210" s="185"/>
      <c r="I210" s="185"/>
      <c r="K210" s="123">
        <v>3</v>
      </c>
      <c r="R210" s="124"/>
      <c r="T210" s="125"/>
      <c r="AA210" s="126"/>
      <c r="AT210" s="122" t="s">
        <v>157</v>
      </c>
      <c r="AU210" s="122" t="s">
        <v>96</v>
      </c>
      <c r="AV210" s="122" t="s">
        <v>96</v>
      </c>
      <c r="AW210" s="122" t="s">
        <v>107</v>
      </c>
      <c r="AX210" s="122" t="s">
        <v>19</v>
      </c>
      <c r="AY210" s="122" t="s">
        <v>132</v>
      </c>
    </row>
    <row r="211" spans="2:65" s="6" customFormat="1" ht="27" customHeight="1">
      <c r="B211" s="19"/>
      <c r="C211" s="113" t="s">
        <v>331</v>
      </c>
      <c r="D211" s="113" t="s">
        <v>133</v>
      </c>
      <c r="E211" s="114" t="s">
        <v>332</v>
      </c>
      <c r="F211" s="186" t="s">
        <v>333</v>
      </c>
      <c r="G211" s="187"/>
      <c r="H211" s="187"/>
      <c r="I211" s="187"/>
      <c r="J211" s="115" t="s">
        <v>290</v>
      </c>
      <c r="K211" s="116">
        <v>6</v>
      </c>
      <c r="L211" s="188"/>
      <c r="M211" s="187"/>
      <c r="N211" s="188">
        <f>ROUND($L$211*$K$211,2)</f>
        <v>0</v>
      </c>
      <c r="O211" s="187"/>
      <c r="P211" s="187"/>
      <c r="Q211" s="187"/>
      <c r="R211" s="20"/>
      <c r="T211" s="117"/>
      <c r="U211" s="26" t="s">
        <v>42</v>
      </c>
      <c r="V211" s="118">
        <v>4.198</v>
      </c>
      <c r="W211" s="118">
        <f>$V$211*$K$211</f>
        <v>25.188000000000002</v>
      </c>
      <c r="X211" s="118">
        <v>1</v>
      </c>
      <c r="Y211" s="118">
        <f>$X$211*$K$211</f>
        <v>6</v>
      </c>
      <c r="Z211" s="118">
        <v>0</v>
      </c>
      <c r="AA211" s="119">
        <f>$Z$211*$K$211</f>
        <v>0</v>
      </c>
      <c r="AR211" s="6" t="s">
        <v>137</v>
      </c>
      <c r="AT211" s="6" t="s">
        <v>133</v>
      </c>
      <c r="AU211" s="6" t="s">
        <v>96</v>
      </c>
      <c r="AY211" s="6" t="s">
        <v>132</v>
      </c>
      <c r="BE211" s="120">
        <f>IF($U$211="základní",$N$211,0)</f>
        <v>0</v>
      </c>
      <c r="BF211" s="120">
        <f>IF($U$211="snížená",$N$211,0)</f>
        <v>0</v>
      </c>
      <c r="BG211" s="120">
        <f>IF($U$211="zákl. přenesená",$N$211,0)</f>
        <v>0</v>
      </c>
      <c r="BH211" s="120">
        <f>IF($U$211="sníž. přenesená",$N$211,0)</f>
        <v>0</v>
      </c>
      <c r="BI211" s="120">
        <f>IF($U$211="nulová",$N$211,0)</f>
        <v>0</v>
      </c>
      <c r="BJ211" s="6" t="s">
        <v>19</v>
      </c>
      <c r="BK211" s="120">
        <f>ROUND($L$211*$K$211,2)</f>
        <v>0</v>
      </c>
      <c r="BL211" s="6" t="s">
        <v>137</v>
      </c>
      <c r="BM211" s="6" t="s">
        <v>334</v>
      </c>
    </row>
    <row r="212" spans="2:51" s="6" customFormat="1" ht="18.75" customHeight="1">
      <c r="B212" s="121"/>
      <c r="E212" s="122"/>
      <c r="F212" s="184" t="s">
        <v>335</v>
      </c>
      <c r="G212" s="185"/>
      <c r="H212" s="185"/>
      <c r="I212" s="185"/>
      <c r="K212" s="123">
        <v>6</v>
      </c>
      <c r="R212" s="124"/>
      <c r="T212" s="125"/>
      <c r="AA212" s="126"/>
      <c r="AT212" s="122" t="s">
        <v>157</v>
      </c>
      <c r="AU212" s="122" t="s">
        <v>96</v>
      </c>
      <c r="AV212" s="122" t="s">
        <v>96</v>
      </c>
      <c r="AW212" s="122" t="s">
        <v>107</v>
      </c>
      <c r="AX212" s="122" t="s">
        <v>19</v>
      </c>
      <c r="AY212" s="122" t="s">
        <v>132</v>
      </c>
    </row>
    <row r="213" spans="2:65" s="6" customFormat="1" ht="15.75" customHeight="1">
      <c r="B213" s="19"/>
      <c r="C213" s="113" t="s">
        <v>336</v>
      </c>
      <c r="D213" s="113" t="s">
        <v>133</v>
      </c>
      <c r="E213" s="114" t="s">
        <v>337</v>
      </c>
      <c r="F213" s="186" t="s">
        <v>338</v>
      </c>
      <c r="G213" s="187"/>
      <c r="H213" s="187"/>
      <c r="I213" s="187"/>
      <c r="J213" s="115" t="s">
        <v>339</v>
      </c>
      <c r="K213" s="116">
        <v>1</v>
      </c>
      <c r="L213" s="188"/>
      <c r="M213" s="187"/>
      <c r="N213" s="188">
        <f>ROUND($L$213*$K$213,2)</f>
        <v>0</v>
      </c>
      <c r="O213" s="187"/>
      <c r="P213" s="187"/>
      <c r="Q213" s="187"/>
      <c r="R213" s="20"/>
      <c r="T213" s="117"/>
      <c r="U213" s="26" t="s">
        <v>42</v>
      </c>
      <c r="V213" s="118">
        <v>0</v>
      </c>
      <c r="W213" s="118">
        <f>$V$213*$K$213</f>
        <v>0</v>
      </c>
      <c r="X213" s="118">
        <v>0</v>
      </c>
      <c r="Y213" s="118">
        <f>$X$213*$K$213</f>
        <v>0</v>
      </c>
      <c r="Z213" s="118">
        <v>0</v>
      </c>
      <c r="AA213" s="119">
        <f>$Z$213*$K$213</f>
        <v>0</v>
      </c>
      <c r="AR213" s="6" t="s">
        <v>137</v>
      </c>
      <c r="AT213" s="6" t="s">
        <v>133</v>
      </c>
      <c r="AU213" s="6" t="s">
        <v>96</v>
      </c>
      <c r="AY213" s="6" t="s">
        <v>132</v>
      </c>
      <c r="BE213" s="120">
        <f>IF($U$213="základní",$N$213,0)</f>
        <v>0</v>
      </c>
      <c r="BF213" s="120">
        <f>IF($U$213="snížená",$N$213,0)</f>
        <v>0</v>
      </c>
      <c r="BG213" s="120">
        <f>IF($U$213="zákl. přenesená",$N$213,0)</f>
        <v>0</v>
      </c>
      <c r="BH213" s="120">
        <f>IF($U$213="sníž. přenesená",$N$213,0)</f>
        <v>0</v>
      </c>
      <c r="BI213" s="120">
        <f>IF($U$213="nulová",$N$213,0)</f>
        <v>0</v>
      </c>
      <c r="BJ213" s="6" t="s">
        <v>19</v>
      </c>
      <c r="BK213" s="120">
        <f>ROUND($L$213*$K$213,2)</f>
        <v>0</v>
      </c>
      <c r="BL213" s="6" t="s">
        <v>137</v>
      </c>
      <c r="BM213" s="6" t="s">
        <v>340</v>
      </c>
    </row>
    <row r="214" spans="2:47" s="6" customFormat="1" ht="30.75" customHeight="1">
      <c r="B214" s="19"/>
      <c r="F214" s="191" t="s">
        <v>341</v>
      </c>
      <c r="G214" s="150"/>
      <c r="H214" s="150"/>
      <c r="I214" s="150"/>
      <c r="R214" s="20"/>
      <c r="T214" s="54"/>
      <c r="AA214" s="55"/>
      <c r="AT214" s="6" t="s">
        <v>211</v>
      </c>
      <c r="AU214" s="6" t="s">
        <v>96</v>
      </c>
    </row>
    <row r="215" spans="2:65" s="6" customFormat="1" ht="27" customHeight="1">
      <c r="B215" s="19"/>
      <c r="C215" s="113" t="s">
        <v>342</v>
      </c>
      <c r="D215" s="113" t="s">
        <v>133</v>
      </c>
      <c r="E215" s="114" t="s">
        <v>343</v>
      </c>
      <c r="F215" s="186" t="s">
        <v>344</v>
      </c>
      <c r="G215" s="187"/>
      <c r="H215" s="187"/>
      <c r="I215" s="187"/>
      <c r="J215" s="115" t="s">
        <v>154</v>
      </c>
      <c r="K215" s="116">
        <v>15</v>
      </c>
      <c r="L215" s="188"/>
      <c r="M215" s="187"/>
      <c r="N215" s="188">
        <f>ROUND($L$215*$K$215,2)</f>
        <v>0</v>
      </c>
      <c r="O215" s="187"/>
      <c r="P215" s="187"/>
      <c r="Q215" s="187"/>
      <c r="R215" s="20"/>
      <c r="T215" s="117"/>
      <c r="U215" s="26" t="s">
        <v>42</v>
      </c>
      <c r="V215" s="118">
        <v>1.319</v>
      </c>
      <c r="W215" s="118">
        <f>$V$215*$K$215</f>
        <v>19.785</v>
      </c>
      <c r="X215" s="118">
        <v>0</v>
      </c>
      <c r="Y215" s="118">
        <f>$X$215*$K$215</f>
        <v>0</v>
      </c>
      <c r="Z215" s="118">
        <v>0</v>
      </c>
      <c r="AA215" s="119">
        <f>$Z$215*$K$215</f>
        <v>0</v>
      </c>
      <c r="AR215" s="6" t="s">
        <v>137</v>
      </c>
      <c r="AT215" s="6" t="s">
        <v>133</v>
      </c>
      <c r="AU215" s="6" t="s">
        <v>96</v>
      </c>
      <c r="AY215" s="6" t="s">
        <v>132</v>
      </c>
      <c r="BE215" s="120">
        <f>IF($U$215="základní",$N$215,0)</f>
        <v>0</v>
      </c>
      <c r="BF215" s="120">
        <f>IF($U$215="snížená",$N$215,0)</f>
        <v>0</v>
      </c>
      <c r="BG215" s="120">
        <f>IF($U$215="zákl. přenesená",$N$215,0)</f>
        <v>0</v>
      </c>
      <c r="BH215" s="120">
        <f>IF($U$215="sníž. přenesená",$N$215,0)</f>
        <v>0</v>
      </c>
      <c r="BI215" s="120">
        <f>IF($U$215="nulová",$N$215,0)</f>
        <v>0</v>
      </c>
      <c r="BJ215" s="6" t="s">
        <v>19</v>
      </c>
      <c r="BK215" s="120">
        <f>ROUND($L$215*$K$215,2)</f>
        <v>0</v>
      </c>
      <c r="BL215" s="6" t="s">
        <v>137</v>
      </c>
      <c r="BM215" s="6" t="s">
        <v>345</v>
      </c>
    </row>
    <row r="216" spans="2:51" s="6" customFormat="1" ht="18.75" customHeight="1">
      <c r="B216" s="121"/>
      <c r="E216" s="122"/>
      <c r="F216" s="184" t="s">
        <v>346</v>
      </c>
      <c r="G216" s="185"/>
      <c r="H216" s="185"/>
      <c r="I216" s="185"/>
      <c r="K216" s="123">
        <v>15</v>
      </c>
      <c r="R216" s="124"/>
      <c r="T216" s="125"/>
      <c r="AA216" s="126"/>
      <c r="AT216" s="122" t="s">
        <v>157</v>
      </c>
      <c r="AU216" s="122" t="s">
        <v>96</v>
      </c>
      <c r="AV216" s="122" t="s">
        <v>96</v>
      </c>
      <c r="AW216" s="122" t="s">
        <v>107</v>
      </c>
      <c r="AX216" s="122" t="s">
        <v>19</v>
      </c>
      <c r="AY216" s="122" t="s">
        <v>132</v>
      </c>
    </row>
    <row r="217" spans="2:65" s="6" customFormat="1" ht="27" customHeight="1">
      <c r="B217" s="19"/>
      <c r="C217" s="113" t="s">
        <v>347</v>
      </c>
      <c r="D217" s="113" t="s">
        <v>133</v>
      </c>
      <c r="E217" s="114" t="s">
        <v>348</v>
      </c>
      <c r="F217" s="186" t="s">
        <v>349</v>
      </c>
      <c r="G217" s="187"/>
      <c r="H217" s="187"/>
      <c r="I217" s="187"/>
      <c r="J217" s="115" t="s">
        <v>189</v>
      </c>
      <c r="K217" s="116">
        <v>38</v>
      </c>
      <c r="L217" s="188"/>
      <c r="M217" s="187"/>
      <c r="N217" s="188">
        <f>ROUND($L$217*$K$217,2)</f>
        <v>0</v>
      </c>
      <c r="O217" s="187"/>
      <c r="P217" s="187"/>
      <c r="Q217" s="187"/>
      <c r="R217" s="20"/>
      <c r="T217" s="117"/>
      <c r="U217" s="26" t="s">
        <v>42</v>
      </c>
      <c r="V217" s="118">
        <v>0.963</v>
      </c>
      <c r="W217" s="118">
        <f>$V$217*$K$217</f>
        <v>36.594</v>
      </c>
      <c r="X217" s="118">
        <v>0.00402</v>
      </c>
      <c r="Y217" s="118">
        <f>$X$217*$K$217</f>
        <v>0.15276</v>
      </c>
      <c r="Z217" s="118">
        <v>0</v>
      </c>
      <c r="AA217" s="119">
        <f>$Z$217*$K$217</f>
        <v>0</v>
      </c>
      <c r="AR217" s="6" t="s">
        <v>137</v>
      </c>
      <c r="AT217" s="6" t="s">
        <v>133</v>
      </c>
      <c r="AU217" s="6" t="s">
        <v>96</v>
      </c>
      <c r="AY217" s="6" t="s">
        <v>132</v>
      </c>
      <c r="BE217" s="120">
        <f>IF($U$217="základní",$N$217,0)</f>
        <v>0</v>
      </c>
      <c r="BF217" s="120">
        <f>IF($U$217="snížená",$N$217,0)</f>
        <v>0</v>
      </c>
      <c r="BG217" s="120">
        <f>IF($U$217="zákl. přenesená",$N$217,0)</f>
        <v>0</v>
      </c>
      <c r="BH217" s="120">
        <f>IF($U$217="sníž. přenesená",$N$217,0)</f>
        <v>0</v>
      </c>
      <c r="BI217" s="120">
        <f>IF($U$217="nulová",$N$217,0)</f>
        <v>0</v>
      </c>
      <c r="BJ217" s="6" t="s">
        <v>19</v>
      </c>
      <c r="BK217" s="120">
        <f>ROUND($L$217*$K$217,2)</f>
        <v>0</v>
      </c>
      <c r="BL217" s="6" t="s">
        <v>137</v>
      </c>
      <c r="BM217" s="6" t="s">
        <v>350</v>
      </c>
    </row>
    <row r="218" spans="2:51" s="6" customFormat="1" ht="18.75" customHeight="1">
      <c r="B218" s="121"/>
      <c r="E218" s="122"/>
      <c r="F218" s="184" t="s">
        <v>351</v>
      </c>
      <c r="G218" s="185"/>
      <c r="H218" s="185"/>
      <c r="I218" s="185"/>
      <c r="K218" s="123">
        <v>38</v>
      </c>
      <c r="R218" s="124"/>
      <c r="T218" s="125"/>
      <c r="AA218" s="126"/>
      <c r="AT218" s="122" t="s">
        <v>157</v>
      </c>
      <c r="AU218" s="122" t="s">
        <v>96</v>
      </c>
      <c r="AV218" s="122" t="s">
        <v>96</v>
      </c>
      <c r="AW218" s="122" t="s">
        <v>107</v>
      </c>
      <c r="AX218" s="122" t="s">
        <v>19</v>
      </c>
      <c r="AY218" s="122" t="s">
        <v>132</v>
      </c>
    </row>
    <row r="219" spans="2:65" s="6" customFormat="1" ht="15.75" customHeight="1">
      <c r="B219" s="19"/>
      <c r="C219" s="113" t="s">
        <v>352</v>
      </c>
      <c r="D219" s="113" t="s">
        <v>133</v>
      </c>
      <c r="E219" s="114" t="s">
        <v>353</v>
      </c>
      <c r="F219" s="186" t="s">
        <v>354</v>
      </c>
      <c r="G219" s="187"/>
      <c r="H219" s="187"/>
      <c r="I219" s="187"/>
      <c r="J219" s="115" t="s">
        <v>146</v>
      </c>
      <c r="K219" s="116">
        <v>190.4</v>
      </c>
      <c r="L219" s="188"/>
      <c r="M219" s="187"/>
      <c r="N219" s="188">
        <f>ROUND($L$219*$K$219,2)</f>
        <v>0</v>
      </c>
      <c r="O219" s="187"/>
      <c r="P219" s="187"/>
      <c r="Q219" s="187"/>
      <c r="R219" s="20"/>
      <c r="T219" s="117"/>
      <c r="U219" s="26" t="s">
        <v>42</v>
      </c>
      <c r="V219" s="118">
        <v>0</v>
      </c>
      <c r="W219" s="118">
        <f>$V$219*$K$219</f>
        <v>0</v>
      </c>
      <c r="X219" s="118">
        <v>0</v>
      </c>
      <c r="Y219" s="118">
        <f>$X$219*$K$219</f>
        <v>0</v>
      </c>
      <c r="Z219" s="118">
        <v>0</v>
      </c>
      <c r="AA219" s="119">
        <f>$Z$219*$K$219</f>
        <v>0</v>
      </c>
      <c r="AR219" s="6" t="s">
        <v>137</v>
      </c>
      <c r="AT219" s="6" t="s">
        <v>133</v>
      </c>
      <c r="AU219" s="6" t="s">
        <v>96</v>
      </c>
      <c r="AY219" s="6" t="s">
        <v>132</v>
      </c>
      <c r="BE219" s="120">
        <f>IF($U$219="základní",$N$219,0)</f>
        <v>0</v>
      </c>
      <c r="BF219" s="120">
        <f>IF($U$219="snížená",$N$219,0)</f>
        <v>0</v>
      </c>
      <c r="BG219" s="120">
        <f>IF($U$219="zákl. přenesená",$N$219,0)</f>
        <v>0</v>
      </c>
      <c r="BH219" s="120">
        <f>IF($U$219="sníž. přenesená",$N$219,0)</f>
        <v>0</v>
      </c>
      <c r="BI219" s="120">
        <f>IF($U$219="nulová",$N$219,0)</f>
        <v>0</v>
      </c>
      <c r="BJ219" s="6" t="s">
        <v>19</v>
      </c>
      <c r="BK219" s="120">
        <f>ROUND($L$219*$K$219,2)</f>
        <v>0</v>
      </c>
      <c r="BL219" s="6" t="s">
        <v>137</v>
      </c>
      <c r="BM219" s="6" t="s">
        <v>355</v>
      </c>
    </row>
    <row r="220" spans="2:51" s="6" customFormat="1" ht="18.75" customHeight="1">
      <c r="B220" s="121"/>
      <c r="E220" s="122"/>
      <c r="F220" s="184" t="s">
        <v>356</v>
      </c>
      <c r="G220" s="185"/>
      <c r="H220" s="185"/>
      <c r="I220" s="185"/>
      <c r="K220" s="123">
        <v>190.4</v>
      </c>
      <c r="R220" s="124"/>
      <c r="T220" s="125"/>
      <c r="AA220" s="126"/>
      <c r="AT220" s="122" t="s">
        <v>157</v>
      </c>
      <c r="AU220" s="122" t="s">
        <v>96</v>
      </c>
      <c r="AV220" s="122" t="s">
        <v>96</v>
      </c>
      <c r="AW220" s="122" t="s">
        <v>107</v>
      </c>
      <c r="AX220" s="122" t="s">
        <v>19</v>
      </c>
      <c r="AY220" s="122" t="s">
        <v>132</v>
      </c>
    </row>
    <row r="221" spans="2:65" s="6" customFormat="1" ht="15.75" customHeight="1">
      <c r="B221" s="19"/>
      <c r="C221" s="113" t="s">
        <v>357</v>
      </c>
      <c r="D221" s="113" t="s">
        <v>133</v>
      </c>
      <c r="E221" s="114" t="s">
        <v>358</v>
      </c>
      <c r="F221" s="186" t="s">
        <v>359</v>
      </c>
      <c r="G221" s="187"/>
      <c r="H221" s="187"/>
      <c r="I221" s="187"/>
      <c r="J221" s="115" t="s">
        <v>339</v>
      </c>
      <c r="K221" s="116">
        <v>1</v>
      </c>
      <c r="L221" s="188"/>
      <c r="M221" s="187"/>
      <c r="N221" s="188">
        <f>ROUND($L$221*$K$221,2)</f>
        <v>0</v>
      </c>
      <c r="O221" s="187"/>
      <c r="P221" s="187"/>
      <c r="Q221" s="187"/>
      <c r="R221" s="20"/>
      <c r="T221" s="117"/>
      <c r="U221" s="26" t="s">
        <v>42</v>
      </c>
      <c r="V221" s="118">
        <v>0</v>
      </c>
      <c r="W221" s="118">
        <f>$V$221*$K$221</f>
        <v>0</v>
      </c>
      <c r="X221" s="118">
        <v>0</v>
      </c>
      <c r="Y221" s="118">
        <f>$X$221*$K$221</f>
        <v>0</v>
      </c>
      <c r="Z221" s="118">
        <v>0</v>
      </c>
      <c r="AA221" s="119">
        <f>$Z$221*$K$221</f>
        <v>0</v>
      </c>
      <c r="AR221" s="6" t="s">
        <v>137</v>
      </c>
      <c r="AT221" s="6" t="s">
        <v>133</v>
      </c>
      <c r="AU221" s="6" t="s">
        <v>96</v>
      </c>
      <c r="AY221" s="6" t="s">
        <v>132</v>
      </c>
      <c r="BE221" s="120">
        <f>IF($U$221="základní",$N$221,0)</f>
        <v>0</v>
      </c>
      <c r="BF221" s="120">
        <f>IF($U$221="snížená",$N$221,0)</f>
        <v>0</v>
      </c>
      <c r="BG221" s="120">
        <f>IF($U$221="zákl. přenesená",$N$221,0)</f>
        <v>0</v>
      </c>
      <c r="BH221" s="120">
        <f>IF($U$221="sníž. přenesená",$N$221,0)</f>
        <v>0</v>
      </c>
      <c r="BI221" s="120">
        <f>IF($U$221="nulová",$N$221,0)</f>
        <v>0</v>
      </c>
      <c r="BJ221" s="6" t="s">
        <v>19</v>
      </c>
      <c r="BK221" s="120">
        <f>ROUND($L$221*$K$221,2)</f>
        <v>0</v>
      </c>
      <c r="BL221" s="6" t="s">
        <v>137</v>
      </c>
      <c r="BM221" s="6" t="s">
        <v>360</v>
      </c>
    </row>
    <row r="222" spans="2:51" s="6" customFormat="1" ht="32.25" customHeight="1">
      <c r="B222" s="121"/>
      <c r="E222" s="122"/>
      <c r="F222" s="184" t="s">
        <v>361</v>
      </c>
      <c r="G222" s="185"/>
      <c r="H222" s="185"/>
      <c r="I222" s="185"/>
      <c r="K222" s="123">
        <v>1</v>
      </c>
      <c r="R222" s="124"/>
      <c r="T222" s="125"/>
      <c r="AA222" s="126"/>
      <c r="AT222" s="122" t="s">
        <v>157</v>
      </c>
      <c r="AU222" s="122" t="s">
        <v>96</v>
      </c>
      <c r="AV222" s="122" t="s">
        <v>96</v>
      </c>
      <c r="AW222" s="122" t="s">
        <v>107</v>
      </c>
      <c r="AX222" s="122" t="s">
        <v>19</v>
      </c>
      <c r="AY222" s="122" t="s">
        <v>132</v>
      </c>
    </row>
    <row r="223" spans="2:63" s="103" customFormat="1" ht="30.75" customHeight="1">
      <c r="B223" s="104"/>
      <c r="D223" s="112" t="s">
        <v>114</v>
      </c>
      <c r="E223" s="112"/>
      <c r="F223" s="112"/>
      <c r="G223" s="112"/>
      <c r="H223" s="112"/>
      <c r="I223" s="112"/>
      <c r="J223" s="112"/>
      <c r="K223" s="112"/>
      <c r="L223" s="112"/>
      <c r="M223" s="112"/>
      <c r="N223" s="181">
        <f>$BK$223</f>
        <v>0</v>
      </c>
      <c r="O223" s="182"/>
      <c r="P223" s="182"/>
      <c r="Q223" s="182"/>
      <c r="R223" s="107"/>
      <c r="T223" s="108"/>
      <c r="W223" s="109">
        <f>$W$224+SUM($W$225:$W$228)</f>
        <v>14.340800000000002</v>
      </c>
      <c r="Y223" s="109">
        <f>$Y$224+SUM($Y$225:$Y$228)</f>
        <v>0.0014559999999999998</v>
      </c>
      <c r="AA223" s="110">
        <f>$AA$224+SUM($AA$225:$AA$228)</f>
        <v>0</v>
      </c>
      <c r="AR223" s="106" t="s">
        <v>19</v>
      </c>
      <c r="AT223" s="106" t="s">
        <v>76</v>
      </c>
      <c r="AU223" s="106" t="s">
        <v>19</v>
      </c>
      <c r="AY223" s="106" t="s">
        <v>132</v>
      </c>
      <c r="BK223" s="111">
        <f>$BK$224+SUM($BK$225:$BK$228)</f>
        <v>0</v>
      </c>
    </row>
    <row r="224" spans="2:65" s="6" customFormat="1" ht="15.75" customHeight="1">
      <c r="B224" s="19"/>
      <c r="C224" s="113" t="s">
        <v>362</v>
      </c>
      <c r="D224" s="113" t="s">
        <v>133</v>
      </c>
      <c r="E224" s="114" t="s">
        <v>363</v>
      </c>
      <c r="F224" s="186" t="s">
        <v>364</v>
      </c>
      <c r="G224" s="187"/>
      <c r="H224" s="187"/>
      <c r="I224" s="187"/>
      <c r="J224" s="115" t="s">
        <v>146</v>
      </c>
      <c r="K224" s="116">
        <v>5.2</v>
      </c>
      <c r="L224" s="188"/>
      <c r="M224" s="187"/>
      <c r="N224" s="188">
        <f>ROUND($L$224*$K$224,2)</f>
        <v>0</v>
      </c>
      <c r="O224" s="187"/>
      <c r="P224" s="187"/>
      <c r="Q224" s="187"/>
      <c r="R224" s="20"/>
      <c r="T224" s="117"/>
      <c r="U224" s="26" t="s">
        <v>42</v>
      </c>
      <c r="V224" s="118">
        <v>0.154</v>
      </c>
      <c r="W224" s="118">
        <f>$V$224*$K$224</f>
        <v>0.8008000000000001</v>
      </c>
      <c r="X224" s="118">
        <v>0.00028</v>
      </c>
      <c r="Y224" s="118">
        <f>$X$224*$K$224</f>
        <v>0.0014559999999999998</v>
      </c>
      <c r="Z224" s="118">
        <v>0</v>
      </c>
      <c r="AA224" s="119">
        <f>$Z$224*$K$224</f>
        <v>0</v>
      </c>
      <c r="AR224" s="6" t="s">
        <v>137</v>
      </c>
      <c r="AT224" s="6" t="s">
        <v>133</v>
      </c>
      <c r="AU224" s="6" t="s">
        <v>96</v>
      </c>
      <c r="AY224" s="6" t="s">
        <v>132</v>
      </c>
      <c r="BE224" s="120">
        <f>IF($U$224="základní",$N$224,0)</f>
        <v>0</v>
      </c>
      <c r="BF224" s="120">
        <f>IF($U$224="snížená",$N$224,0)</f>
        <v>0</v>
      </c>
      <c r="BG224" s="120">
        <f>IF($U$224="zákl. přenesená",$N$224,0)</f>
        <v>0</v>
      </c>
      <c r="BH224" s="120">
        <f>IF($U$224="sníž. přenesená",$N$224,0)</f>
        <v>0</v>
      </c>
      <c r="BI224" s="120">
        <f>IF($U$224="nulová",$N$224,0)</f>
        <v>0</v>
      </c>
      <c r="BJ224" s="6" t="s">
        <v>19</v>
      </c>
      <c r="BK224" s="120">
        <f>ROUND($L$224*$K$224,2)</f>
        <v>0</v>
      </c>
      <c r="BL224" s="6" t="s">
        <v>137</v>
      </c>
      <c r="BM224" s="6" t="s">
        <v>365</v>
      </c>
    </row>
    <row r="225" spans="2:51" s="6" customFormat="1" ht="18.75" customHeight="1">
      <c r="B225" s="121"/>
      <c r="E225" s="122"/>
      <c r="F225" s="184" t="s">
        <v>366</v>
      </c>
      <c r="G225" s="185"/>
      <c r="H225" s="185"/>
      <c r="I225" s="185"/>
      <c r="K225" s="123">
        <v>5.2</v>
      </c>
      <c r="R225" s="124"/>
      <c r="T225" s="125"/>
      <c r="AA225" s="126"/>
      <c r="AT225" s="122" t="s">
        <v>157</v>
      </c>
      <c r="AU225" s="122" t="s">
        <v>96</v>
      </c>
      <c r="AV225" s="122" t="s">
        <v>96</v>
      </c>
      <c r="AW225" s="122" t="s">
        <v>107</v>
      </c>
      <c r="AX225" s="122" t="s">
        <v>19</v>
      </c>
      <c r="AY225" s="122" t="s">
        <v>132</v>
      </c>
    </row>
    <row r="226" spans="2:65" s="6" customFormat="1" ht="15.75" customHeight="1">
      <c r="B226" s="19"/>
      <c r="C226" s="113" t="s">
        <v>367</v>
      </c>
      <c r="D226" s="113" t="s">
        <v>133</v>
      </c>
      <c r="E226" s="114" t="s">
        <v>368</v>
      </c>
      <c r="F226" s="186" t="s">
        <v>369</v>
      </c>
      <c r="G226" s="187"/>
      <c r="H226" s="187"/>
      <c r="I226" s="187"/>
      <c r="J226" s="115" t="s">
        <v>146</v>
      </c>
      <c r="K226" s="116">
        <v>5.2</v>
      </c>
      <c r="L226" s="188"/>
      <c r="M226" s="187"/>
      <c r="N226" s="188">
        <f>ROUND($L$226*$K$226,2)</f>
        <v>0</v>
      </c>
      <c r="O226" s="187"/>
      <c r="P226" s="187"/>
      <c r="Q226" s="187"/>
      <c r="R226" s="20"/>
      <c r="T226" s="117"/>
      <c r="U226" s="26" t="s">
        <v>42</v>
      </c>
      <c r="V226" s="118">
        <v>0.196</v>
      </c>
      <c r="W226" s="118">
        <f>$V$226*$K$226</f>
        <v>1.0192</v>
      </c>
      <c r="X226" s="118">
        <v>0</v>
      </c>
      <c r="Y226" s="118">
        <f>$X$226*$K$226</f>
        <v>0</v>
      </c>
      <c r="Z226" s="118">
        <v>0</v>
      </c>
      <c r="AA226" s="119">
        <f>$Z$226*$K$226</f>
        <v>0</v>
      </c>
      <c r="AR226" s="6" t="s">
        <v>137</v>
      </c>
      <c r="AT226" s="6" t="s">
        <v>133</v>
      </c>
      <c r="AU226" s="6" t="s">
        <v>96</v>
      </c>
      <c r="AY226" s="6" t="s">
        <v>132</v>
      </c>
      <c r="BE226" s="120">
        <f>IF($U$226="základní",$N$226,0)</f>
        <v>0</v>
      </c>
      <c r="BF226" s="120">
        <f>IF($U$226="snížená",$N$226,0)</f>
        <v>0</v>
      </c>
      <c r="BG226" s="120">
        <f>IF($U$226="zákl. přenesená",$N$226,0)</f>
        <v>0</v>
      </c>
      <c r="BH226" s="120">
        <f>IF($U$226="sníž. přenesená",$N$226,0)</f>
        <v>0</v>
      </c>
      <c r="BI226" s="120">
        <f>IF($U$226="nulová",$N$226,0)</f>
        <v>0</v>
      </c>
      <c r="BJ226" s="6" t="s">
        <v>19</v>
      </c>
      <c r="BK226" s="120">
        <f>ROUND($L$226*$K$226,2)</f>
        <v>0</v>
      </c>
      <c r="BL226" s="6" t="s">
        <v>137</v>
      </c>
      <c r="BM226" s="6" t="s">
        <v>370</v>
      </c>
    </row>
    <row r="227" spans="2:51" s="6" customFormat="1" ht="18.75" customHeight="1">
      <c r="B227" s="121"/>
      <c r="E227" s="122"/>
      <c r="F227" s="184" t="s">
        <v>366</v>
      </c>
      <c r="G227" s="185"/>
      <c r="H227" s="185"/>
      <c r="I227" s="185"/>
      <c r="K227" s="123">
        <v>5.2</v>
      </c>
      <c r="R227" s="124"/>
      <c r="T227" s="125"/>
      <c r="AA227" s="126"/>
      <c r="AT227" s="122" t="s">
        <v>157</v>
      </c>
      <c r="AU227" s="122" t="s">
        <v>96</v>
      </c>
      <c r="AV227" s="122" t="s">
        <v>96</v>
      </c>
      <c r="AW227" s="122" t="s">
        <v>107</v>
      </c>
      <c r="AX227" s="122" t="s">
        <v>19</v>
      </c>
      <c r="AY227" s="122" t="s">
        <v>132</v>
      </c>
    </row>
    <row r="228" spans="2:63" s="103" customFormat="1" ht="23.25" customHeight="1">
      <c r="B228" s="104"/>
      <c r="D228" s="112" t="s">
        <v>115</v>
      </c>
      <c r="E228" s="112"/>
      <c r="F228" s="112"/>
      <c r="G228" s="112"/>
      <c r="H228" s="112"/>
      <c r="I228" s="112"/>
      <c r="J228" s="112"/>
      <c r="K228" s="112"/>
      <c r="L228" s="112"/>
      <c r="M228" s="112"/>
      <c r="N228" s="181">
        <f>$BK$228</f>
        <v>0</v>
      </c>
      <c r="O228" s="182"/>
      <c r="P228" s="182"/>
      <c r="Q228" s="182"/>
      <c r="R228" s="107"/>
      <c r="T228" s="108"/>
      <c r="W228" s="109">
        <f>$W$229</f>
        <v>12.520800000000001</v>
      </c>
      <c r="Y228" s="109">
        <f>$Y$229</f>
        <v>0</v>
      </c>
      <c r="AA228" s="110">
        <f>$AA$229</f>
        <v>0</v>
      </c>
      <c r="AR228" s="106" t="s">
        <v>19</v>
      </c>
      <c r="AT228" s="106" t="s">
        <v>76</v>
      </c>
      <c r="AU228" s="106" t="s">
        <v>96</v>
      </c>
      <c r="AY228" s="106" t="s">
        <v>132</v>
      </c>
      <c r="BK228" s="111">
        <f>$BK$229</f>
        <v>0</v>
      </c>
    </row>
    <row r="229" spans="2:65" s="6" customFormat="1" ht="27" customHeight="1">
      <c r="B229" s="19"/>
      <c r="C229" s="113" t="s">
        <v>371</v>
      </c>
      <c r="D229" s="113" t="s">
        <v>133</v>
      </c>
      <c r="E229" s="114" t="s">
        <v>372</v>
      </c>
      <c r="F229" s="186" t="s">
        <v>373</v>
      </c>
      <c r="G229" s="187"/>
      <c r="H229" s="187"/>
      <c r="I229" s="187"/>
      <c r="J229" s="115" t="s">
        <v>221</v>
      </c>
      <c r="K229" s="116">
        <v>8.46</v>
      </c>
      <c r="L229" s="188"/>
      <c r="M229" s="187"/>
      <c r="N229" s="188">
        <f>ROUND($L$229*$K$229,2)</f>
        <v>0</v>
      </c>
      <c r="O229" s="187"/>
      <c r="P229" s="187"/>
      <c r="Q229" s="187"/>
      <c r="R229" s="20"/>
      <c r="T229" s="117"/>
      <c r="U229" s="137" t="s">
        <v>42</v>
      </c>
      <c r="V229" s="138">
        <v>1.48</v>
      </c>
      <c r="W229" s="138">
        <f>$V$229*$K$229</f>
        <v>12.520800000000001</v>
      </c>
      <c r="X229" s="138">
        <v>0</v>
      </c>
      <c r="Y229" s="138">
        <f>$X$229*$K$229</f>
        <v>0</v>
      </c>
      <c r="Z229" s="138">
        <v>0</v>
      </c>
      <c r="AA229" s="139">
        <f>$Z$229*$K$229</f>
        <v>0</v>
      </c>
      <c r="AR229" s="6" t="s">
        <v>137</v>
      </c>
      <c r="AT229" s="6" t="s">
        <v>133</v>
      </c>
      <c r="AU229" s="6" t="s">
        <v>143</v>
      </c>
      <c r="AY229" s="6" t="s">
        <v>132</v>
      </c>
      <c r="BE229" s="120">
        <f>IF($U$229="základní",$N$229,0)</f>
        <v>0</v>
      </c>
      <c r="BF229" s="120">
        <f>IF($U$229="snížená",$N$229,0)</f>
        <v>0</v>
      </c>
      <c r="BG229" s="120">
        <f>IF($U$229="zákl. přenesená",$N$229,0)</f>
        <v>0</v>
      </c>
      <c r="BH229" s="120">
        <f>IF($U$229="sníž. přenesená",$N$229,0)</f>
        <v>0</v>
      </c>
      <c r="BI229" s="120">
        <f>IF($U$229="nulová",$N$229,0)</f>
        <v>0</v>
      </c>
      <c r="BJ229" s="6" t="s">
        <v>19</v>
      </c>
      <c r="BK229" s="120">
        <f>ROUND($L$229*$K$229,2)</f>
        <v>0</v>
      </c>
      <c r="BL229" s="6" t="s">
        <v>137</v>
      </c>
      <c r="BM229" s="6" t="s">
        <v>374</v>
      </c>
    </row>
    <row r="230" spans="2:18" s="6" customFormat="1" ht="7.5" customHeight="1">
      <c r="B230" s="41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3"/>
    </row>
    <row r="231" s="2" customFormat="1" ht="14.25" customHeight="1"/>
  </sheetData>
  <sheetProtection/>
  <mergeCells count="26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F126:I126"/>
    <mergeCell ref="L126:M126"/>
    <mergeCell ref="N126:Q126"/>
    <mergeCell ref="F127:I127"/>
    <mergeCell ref="F128:I128"/>
    <mergeCell ref="F129:I129"/>
    <mergeCell ref="F130:I130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42:I142"/>
    <mergeCell ref="F143:I143"/>
    <mergeCell ref="F144:I144"/>
    <mergeCell ref="L144:M144"/>
    <mergeCell ref="N144:Q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F165:I165"/>
    <mergeCell ref="L165:M165"/>
    <mergeCell ref="N165:Q165"/>
    <mergeCell ref="F166:I166"/>
    <mergeCell ref="F167:I167"/>
    <mergeCell ref="F168:I168"/>
    <mergeCell ref="F169:I169"/>
    <mergeCell ref="F170:I170"/>
    <mergeCell ref="L170:M170"/>
    <mergeCell ref="N170:Q170"/>
    <mergeCell ref="F171:I171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77:I177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86:I186"/>
    <mergeCell ref="L186:M186"/>
    <mergeCell ref="N186:Q186"/>
    <mergeCell ref="F187:I187"/>
    <mergeCell ref="F188:I188"/>
    <mergeCell ref="L188:M188"/>
    <mergeCell ref="N188:Q188"/>
    <mergeCell ref="F189:I189"/>
    <mergeCell ref="F190:I190"/>
    <mergeCell ref="F192:I192"/>
    <mergeCell ref="L192:M192"/>
    <mergeCell ref="N192:Q192"/>
    <mergeCell ref="F193:I193"/>
    <mergeCell ref="N191:Q191"/>
    <mergeCell ref="F194:I194"/>
    <mergeCell ref="L194:M194"/>
    <mergeCell ref="N194:Q194"/>
    <mergeCell ref="F195:I195"/>
    <mergeCell ref="F196:I196"/>
    <mergeCell ref="L196:M196"/>
    <mergeCell ref="N196:Q196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25:I225"/>
    <mergeCell ref="F226:I226"/>
    <mergeCell ref="L226:M226"/>
    <mergeCell ref="N226:Q226"/>
    <mergeCell ref="N223:Q223"/>
    <mergeCell ref="F218:I218"/>
    <mergeCell ref="F219:I219"/>
    <mergeCell ref="L219:M219"/>
    <mergeCell ref="N219:Q219"/>
    <mergeCell ref="F220:I220"/>
    <mergeCell ref="N172:Q172"/>
    <mergeCell ref="N178:Q178"/>
    <mergeCell ref="N185:Q185"/>
    <mergeCell ref="F222:I222"/>
    <mergeCell ref="F224:I224"/>
    <mergeCell ref="L224:M224"/>
    <mergeCell ref="N224:Q224"/>
    <mergeCell ref="F221:I221"/>
    <mergeCell ref="L221:M221"/>
    <mergeCell ref="N221:Q221"/>
    <mergeCell ref="N228:Q228"/>
    <mergeCell ref="H1:K1"/>
    <mergeCell ref="S2:AC2"/>
    <mergeCell ref="F227:I227"/>
    <mergeCell ref="F229:I229"/>
    <mergeCell ref="L229:M229"/>
    <mergeCell ref="N229:Q229"/>
    <mergeCell ref="N117:Q117"/>
    <mergeCell ref="N118:Q118"/>
    <mergeCell ref="N119:Q11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9"/>
  <sheetViews>
    <sheetView showGridLines="0" zoomScalePageLayoutView="0" workbookViewId="0" topLeftCell="A1">
      <pane ySplit="1" topLeftCell="A100" activePane="bottomLeft" state="frozen"/>
      <selection pane="topLeft" activeCell="A1" sqref="A1"/>
      <selection pane="bottomLeft" activeCell="I112" sqref="I11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8"/>
      <c r="B1" s="145"/>
      <c r="C1" s="145"/>
      <c r="D1" s="146" t="s">
        <v>1</v>
      </c>
      <c r="E1" s="145"/>
      <c r="F1" s="147" t="s">
        <v>609</v>
      </c>
      <c r="G1" s="147"/>
      <c r="H1" s="183" t="s">
        <v>610</v>
      </c>
      <c r="I1" s="183"/>
      <c r="J1" s="183"/>
      <c r="K1" s="183"/>
      <c r="L1" s="147" t="s">
        <v>611</v>
      </c>
      <c r="M1" s="145"/>
      <c r="N1" s="145"/>
      <c r="O1" s="146" t="s">
        <v>95</v>
      </c>
      <c r="P1" s="145"/>
      <c r="Q1" s="145"/>
      <c r="R1" s="145"/>
      <c r="S1" s="147" t="s">
        <v>612</v>
      </c>
      <c r="T1" s="147"/>
      <c r="U1" s="148"/>
      <c r="V1" s="1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8" t="s">
        <v>4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53" t="s">
        <v>5</v>
      </c>
      <c r="T2" s="154"/>
      <c r="U2" s="154"/>
      <c r="V2" s="154"/>
      <c r="W2" s="154"/>
      <c r="X2" s="154"/>
      <c r="Y2" s="154"/>
      <c r="Z2" s="154"/>
      <c r="AA2" s="154"/>
      <c r="AB2" s="154"/>
      <c r="AC2" s="154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96</v>
      </c>
    </row>
    <row r="4" spans="2:46" s="2" customFormat="1" ht="37.5" customHeight="1">
      <c r="B4" s="10"/>
      <c r="C4" s="174" t="s">
        <v>97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203" t="str">
        <f>'Rekapitulace stavby'!$K$6</f>
        <v>REKONSTRUKCE KOMUNIKACE A DEŠŤOVÁ KANALIZACE v ulici. Sportovců, k,ú, Dolní Jirčany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  <c r="R6" s="11"/>
    </row>
    <row r="7" spans="2:18" s="6" customFormat="1" ht="33.75" customHeight="1">
      <c r="B7" s="19"/>
      <c r="D7" s="15" t="s">
        <v>98</v>
      </c>
      <c r="F7" s="179" t="s">
        <v>375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R7" s="20"/>
    </row>
    <row r="8" spans="2:18" s="6" customFormat="1" ht="15" customHeight="1">
      <c r="B8" s="19"/>
      <c r="D8" s="16" t="s">
        <v>17</v>
      </c>
      <c r="F8" s="14" t="s">
        <v>376</v>
      </c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97" t="str">
        <f>'Rekapitulace stavby'!$AN$8</f>
        <v>29.05.2016</v>
      </c>
      <c r="P9" s="150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61" t="s">
        <v>28</v>
      </c>
      <c r="P11" s="150"/>
      <c r="R11" s="20"/>
    </row>
    <row r="12" spans="2:18" s="6" customFormat="1" ht="18.75" customHeight="1">
      <c r="B12" s="19"/>
      <c r="E12" s="14" t="s">
        <v>29</v>
      </c>
      <c r="M12" s="16" t="s">
        <v>30</v>
      </c>
      <c r="O12" s="161"/>
      <c r="P12" s="150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31</v>
      </c>
      <c r="M14" s="16" t="s">
        <v>27</v>
      </c>
      <c r="O14" s="161">
        <f>IF('Rekapitulace stavby'!$AN$13="","",'Rekapitulace stavby'!$AN$13)</f>
      </c>
      <c r="P14" s="150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30</v>
      </c>
      <c r="O15" s="161">
        <f>IF('Rekapitulace stavby'!$AN$14="","",'Rekapitulace stavby'!$AN$14)</f>
      </c>
      <c r="P15" s="150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32</v>
      </c>
      <c r="M17" s="16" t="s">
        <v>27</v>
      </c>
      <c r="O17" s="161" t="s">
        <v>33</v>
      </c>
      <c r="P17" s="150"/>
      <c r="R17" s="20"/>
    </row>
    <row r="18" spans="2:18" s="6" customFormat="1" ht="18.75" customHeight="1">
      <c r="B18" s="19"/>
      <c r="E18" s="14" t="s">
        <v>34</v>
      </c>
      <c r="M18" s="16" t="s">
        <v>30</v>
      </c>
      <c r="O18" s="161"/>
      <c r="P18" s="150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36</v>
      </c>
      <c r="M20" s="16" t="s">
        <v>27</v>
      </c>
      <c r="O20" s="161">
        <f>IF('Rekapitulace stavby'!$AN$19="","",'Rekapitulace stavby'!$AN$19)</f>
      </c>
      <c r="P20" s="150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30</v>
      </c>
      <c r="O21" s="161">
        <f>IF('Rekapitulace stavby'!$AN$20="","",'Rekapitulace stavby'!$AN$20)</f>
      </c>
      <c r="P21" s="150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37</v>
      </c>
      <c r="R23" s="20"/>
    </row>
    <row r="24" spans="2:18" s="80" customFormat="1" ht="15.75" customHeight="1">
      <c r="B24" s="81"/>
      <c r="E24" s="180"/>
      <c r="F24" s="207"/>
      <c r="G24" s="207"/>
      <c r="H24" s="207"/>
      <c r="I24" s="207"/>
      <c r="J24" s="207"/>
      <c r="K24" s="207"/>
      <c r="L24" s="207"/>
      <c r="R24" s="82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3" t="s">
        <v>101</v>
      </c>
      <c r="M27" s="175">
        <f>$N$88</f>
        <v>0</v>
      </c>
      <c r="N27" s="150"/>
      <c r="O27" s="150"/>
      <c r="P27" s="150"/>
      <c r="R27" s="20"/>
    </row>
    <row r="28" spans="2:18" s="6" customFormat="1" ht="15" customHeight="1">
      <c r="B28" s="19"/>
      <c r="D28" s="18" t="s">
        <v>102</v>
      </c>
      <c r="M28" s="175">
        <f>$N$97</f>
        <v>0</v>
      </c>
      <c r="N28" s="150"/>
      <c r="O28" s="150"/>
      <c r="P28" s="150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4" t="s">
        <v>40</v>
      </c>
      <c r="M30" s="208">
        <f>ROUND($M$27+$M$28,2)</f>
        <v>0</v>
      </c>
      <c r="N30" s="150"/>
      <c r="O30" s="150"/>
      <c r="P30" s="150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41</v>
      </c>
      <c r="E32" s="24" t="s">
        <v>42</v>
      </c>
      <c r="F32" s="25">
        <v>0.21</v>
      </c>
      <c r="G32" s="85" t="s">
        <v>43</v>
      </c>
      <c r="H32" s="206">
        <f>ROUND((SUM($BE$97:$BE$98)+SUM($BE$116:$BE$228)),2)</f>
        <v>0</v>
      </c>
      <c r="I32" s="150"/>
      <c r="J32" s="150"/>
      <c r="M32" s="206">
        <f>ROUND(ROUND((SUM($BE$97:$BE$98)+SUM($BE$116:$BE$228)),2)*$F$32,2)</f>
        <v>0</v>
      </c>
      <c r="N32" s="150"/>
      <c r="O32" s="150"/>
      <c r="P32" s="150"/>
      <c r="R32" s="20"/>
    </row>
    <row r="33" spans="2:18" s="6" customFormat="1" ht="15" customHeight="1">
      <c r="B33" s="19"/>
      <c r="E33" s="24" t="s">
        <v>44</v>
      </c>
      <c r="F33" s="25">
        <v>0.15</v>
      </c>
      <c r="G33" s="85" t="s">
        <v>43</v>
      </c>
      <c r="H33" s="206">
        <f>ROUND((SUM($BF$97:$BF$98)+SUM($BF$116:$BF$228)),2)</f>
        <v>0</v>
      </c>
      <c r="I33" s="150"/>
      <c r="J33" s="150"/>
      <c r="M33" s="206">
        <f>ROUND(ROUND((SUM($BF$97:$BF$98)+SUM($BF$116:$BF$228)),2)*$F$33,2)</f>
        <v>0</v>
      </c>
      <c r="N33" s="150"/>
      <c r="O33" s="150"/>
      <c r="P33" s="150"/>
      <c r="R33" s="20"/>
    </row>
    <row r="34" spans="2:18" s="6" customFormat="1" ht="15" customHeight="1" hidden="1">
      <c r="B34" s="19"/>
      <c r="E34" s="24" t="s">
        <v>45</v>
      </c>
      <c r="F34" s="25">
        <v>0.21</v>
      </c>
      <c r="G34" s="85" t="s">
        <v>43</v>
      </c>
      <c r="H34" s="206">
        <f>ROUND((SUM($BG$97:$BG$98)+SUM($BG$116:$BG$228)),2)</f>
        <v>0</v>
      </c>
      <c r="I34" s="150"/>
      <c r="J34" s="150"/>
      <c r="M34" s="206">
        <v>0</v>
      </c>
      <c r="N34" s="150"/>
      <c r="O34" s="150"/>
      <c r="P34" s="150"/>
      <c r="R34" s="20"/>
    </row>
    <row r="35" spans="2:18" s="6" customFormat="1" ht="15" customHeight="1" hidden="1">
      <c r="B35" s="19"/>
      <c r="E35" s="24" t="s">
        <v>46</v>
      </c>
      <c r="F35" s="25">
        <v>0.15</v>
      </c>
      <c r="G35" s="85" t="s">
        <v>43</v>
      </c>
      <c r="H35" s="206">
        <f>ROUND((SUM($BH$97:$BH$98)+SUM($BH$116:$BH$228)),2)</f>
        <v>0</v>
      </c>
      <c r="I35" s="150"/>
      <c r="J35" s="150"/>
      <c r="M35" s="206">
        <v>0</v>
      </c>
      <c r="N35" s="150"/>
      <c r="O35" s="150"/>
      <c r="P35" s="150"/>
      <c r="R35" s="20"/>
    </row>
    <row r="36" spans="2:18" s="6" customFormat="1" ht="15" customHeight="1" hidden="1">
      <c r="B36" s="19"/>
      <c r="E36" s="24" t="s">
        <v>47</v>
      </c>
      <c r="F36" s="25">
        <v>0</v>
      </c>
      <c r="G36" s="85" t="s">
        <v>43</v>
      </c>
      <c r="H36" s="206">
        <f>ROUND((SUM($BI$97:$BI$98)+SUM($BI$116:$BI$228)),2)</f>
        <v>0</v>
      </c>
      <c r="I36" s="150"/>
      <c r="J36" s="150"/>
      <c r="M36" s="206">
        <v>0</v>
      </c>
      <c r="N36" s="150"/>
      <c r="O36" s="150"/>
      <c r="P36" s="150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48</v>
      </c>
      <c r="E38" s="30"/>
      <c r="F38" s="30"/>
      <c r="G38" s="86" t="s">
        <v>49</v>
      </c>
      <c r="H38" s="31" t="s">
        <v>50</v>
      </c>
      <c r="I38" s="30"/>
      <c r="J38" s="30"/>
      <c r="K38" s="30"/>
      <c r="L38" s="173">
        <f>SUM($M$30:$M$36)</f>
        <v>0</v>
      </c>
      <c r="M38" s="166"/>
      <c r="N38" s="166"/>
      <c r="O38" s="166"/>
      <c r="P38" s="168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51</v>
      </c>
      <c r="E50" s="33"/>
      <c r="F50" s="33"/>
      <c r="G50" s="33"/>
      <c r="H50" s="34"/>
      <c r="J50" s="32" t="s">
        <v>52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53</v>
      </c>
      <c r="E59" s="38"/>
      <c r="F59" s="38"/>
      <c r="G59" s="39" t="s">
        <v>54</v>
      </c>
      <c r="H59" s="40"/>
      <c r="J59" s="37" t="s">
        <v>53</v>
      </c>
      <c r="K59" s="38"/>
      <c r="L59" s="38"/>
      <c r="M59" s="38"/>
      <c r="N59" s="39" t="s">
        <v>54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55</v>
      </c>
      <c r="E61" s="33"/>
      <c r="F61" s="33"/>
      <c r="G61" s="33"/>
      <c r="H61" s="34"/>
      <c r="J61" s="32" t="s">
        <v>56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53</v>
      </c>
      <c r="E70" s="38"/>
      <c r="F70" s="38"/>
      <c r="G70" s="39" t="s">
        <v>54</v>
      </c>
      <c r="H70" s="40"/>
      <c r="J70" s="37" t="s">
        <v>53</v>
      </c>
      <c r="K70" s="38"/>
      <c r="L70" s="38"/>
      <c r="M70" s="38"/>
      <c r="N70" s="39" t="s">
        <v>54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74" t="s">
        <v>103</v>
      </c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203" t="str">
        <f>$F$6</f>
        <v>REKONSTRUKCE KOMUNIKACE A DEŠŤOVÁ KANALIZACE v ulici. Sportovců, k,ú, Dolní Jirčany</v>
      </c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R78" s="20"/>
    </row>
    <row r="79" spans="2:18" s="6" customFormat="1" ht="37.5" customHeight="1">
      <c r="B79" s="19"/>
      <c r="C79" s="49" t="s">
        <v>98</v>
      </c>
      <c r="F79" s="160" t="str">
        <f>$F$7</f>
        <v>SO02 - SO 02 - Komunikace</v>
      </c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97" t="str">
        <f>IF($O$9="","",$O$9)</f>
        <v>29.05.2016</v>
      </c>
      <c r="N81" s="150"/>
      <c r="O81" s="150"/>
      <c r="P81" s="150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Obec Psáry</v>
      </c>
      <c r="K83" s="16" t="s">
        <v>32</v>
      </c>
      <c r="M83" s="161" t="str">
        <f>$E$18</f>
        <v>HW PROJEKT s.r.o.</v>
      </c>
      <c r="N83" s="150"/>
      <c r="O83" s="150"/>
      <c r="P83" s="150"/>
      <c r="Q83" s="150"/>
      <c r="R83" s="20"/>
    </row>
    <row r="84" spans="2:18" s="6" customFormat="1" ht="15" customHeight="1">
      <c r="B84" s="19"/>
      <c r="C84" s="16" t="s">
        <v>31</v>
      </c>
      <c r="F84" s="14" t="str">
        <f>IF($E$15="","",$E$15)</f>
        <v> </v>
      </c>
      <c r="K84" s="16" t="s">
        <v>36</v>
      </c>
      <c r="M84" s="161" t="str">
        <f>$E$21</f>
        <v> </v>
      </c>
      <c r="N84" s="150"/>
      <c r="O84" s="150"/>
      <c r="P84" s="150"/>
      <c r="Q84" s="150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05" t="s">
        <v>104</v>
      </c>
      <c r="D86" s="152"/>
      <c r="E86" s="152"/>
      <c r="F86" s="152"/>
      <c r="G86" s="152"/>
      <c r="H86" s="28"/>
      <c r="I86" s="28"/>
      <c r="J86" s="28"/>
      <c r="K86" s="28"/>
      <c r="L86" s="28"/>
      <c r="M86" s="28"/>
      <c r="N86" s="205" t="s">
        <v>105</v>
      </c>
      <c r="O86" s="150"/>
      <c r="P86" s="150"/>
      <c r="Q86" s="150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1" t="s">
        <v>106</v>
      </c>
      <c r="N88" s="149">
        <f>$N$116</f>
        <v>0</v>
      </c>
      <c r="O88" s="150"/>
      <c r="P88" s="150"/>
      <c r="Q88" s="150"/>
      <c r="R88" s="20"/>
      <c r="AU88" s="6" t="s">
        <v>107</v>
      </c>
    </row>
    <row r="89" spans="2:18" s="66" customFormat="1" ht="25.5" customHeight="1">
      <c r="B89" s="87"/>
      <c r="D89" s="88" t="s">
        <v>108</v>
      </c>
      <c r="N89" s="204">
        <f>$N$117</f>
        <v>0</v>
      </c>
      <c r="O89" s="202"/>
      <c r="P89" s="202"/>
      <c r="Q89" s="202"/>
      <c r="R89" s="89"/>
    </row>
    <row r="90" spans="2:18" s="83" customFormat="1" ht="21" customHeight="1">
      <c r="B90" s="90"/>
      <c r="D90" s="91" t="s">
        <v>109</v>
      </c>
      <c r="N90" s="201">
        <f>$N$118</f>
        <v>0</v>
      </c>
      <c r="O90" s="202"/>
      <c r="P90" s="202"/>
      <c r="Q90" s="202"/>
      <c r="R90" s="92"/>
    </row>
    <row r="91" spans="2:18" s="83" customFormat="1" ht="21" customHeight="1">
      <c r="B91" s="90"/>
      <c r="D91" s="91" t="s">
        <v>110</v>
      </c>
      <c r="N91" s="201">
        <f>$N$156</f>
        <v>0</v>
      </c>
      <c r="O91" s="202"/>
      <c r="P91" s="202"/>
      <c r="Q91" s="202"/>
      <c r="R91" s="92"/>
    </row>
    <row r="92" spans="2:18" s="83" customFormat="1" ht="21" customHeight="1">
      <c r="B92" s="90"/>
      <c r="D92" s="91" t="s">
        <v>112</v>
      </c>
      <c r="N92" s="201">
        <f>$N$164</f>
        <v>0</v>
      </c>
      <c r="O92" s="202"/>
      <c r="P92" s="202"/>
      <c r="Q92" s="202"/>
      <c r="R92" s="92"/>
    </row>
    <row r="93" spans="2:18" s="83" customFormat="1" ht="21" customHeight="1">
      <c r="B93" s="90"/>
      <c r="D93" s="91" t="s">
        <v>114</v>
      </c>
      <c r="N93" s="201">
        <f>$N$199</f>
        <v>0</v>
      </c>
      <c r="O93" s="202"/>
      <c r="P93" s="202"/>
      <c r="Q93" s="202"/>
      <c r="R93" s="92"/>
    </row>
    <row r="94" spans="2:18" s="83" customFormat="1" ht="15.75" customHeight="1">
      <c r="B94" s="90"/>
      <c r="D94" s="91" t="s">
        <v>115</v>
      </c>
      <c r="N94" s="201">
        <f>$N$216</f>
        <v>0</v>
      </c>
      <c r="O94" s="202"/>
      <c r="P94" s="202"/>
      <c r="Q94" s="202"/>
      <c r="R94" s="92"/>
    </row>
    <row r="95" spans="2:18" s="83" customFormat="1" ht="21" customHeight="1">
      <c r="B95" s="90"/>
      <c r="D95" s="91" t="s">
        <v>377</v>
      </c>
      <c r="N95" s="201">
        <f>$N$220</f>
        <v>0</v>
      </c>
      <c r="O95" s="202"/>
      <c r="P95" s="202"/>
      <c r="Q95" s="202"/>
      <c r="R95" s="92"/>
    </row>
    <row r="96" spans="2:18" s="6" customFormat="1" ht="22.5" customHeight="1">
      <c r="B96" s="19"/>
      <c r="R96" s="20"/>
    </row>
    <row r="97" spans="2:21" s="6" customFormat="1" ht="30" customHeight="1">
      <c r="B97" s="19"/>
      <c r="C97" s="61" t="s">
        <v>116</v>
      </c>
      <c r="N97" s="149">
        <v>0</v>
      </c>
      <c r="O97" s="150"/>
      <c r="P97" s="150"/>
      <c r="Q97" s="150"/>
      <c r="R97" s="20"/>
      <c r="T97" s="93"/>
      <c r="U97" s="94" t="s">
        <v>41</v>
      </c>
    </row>
    <row r="98" spans="2:18" s="6" customFormat="1" ht="18.75" customHeight="1">
      <c r="B98" s="19"/>
      <c r="R98" s="20"/>
    </row>
    <row r="99" spans="2:18" s="6" customFormat="1" ht="30" customHeight="1">
      <c r="B99" s="19"/>
      <c r="C99" s="79" t="s">
        <v>94</v>
      </c>
      <c r="D99" s="28"/>
      <c r="E99" s="28"/>
      <c r="F99" s="28"/>
      <c r="G99" s="28"/>
      <c r="H99" s="28"/>
      <c r="I99" s="28"/>
      <c r="J99" s="28"/>
      <c r="K99" s="28"/>
      <c r="L99" s="151">
        <f>ROUND(SUM($N$88+$N$97),2)</f>
        <v>0</v>
      </c>
      <c r="M99" s="152"/>
      <c r="N99" s="152"/>
      <c r="O99" s="152"/>
      <c r="P99" s="152"/>
      <c r="Q99" s="152"/>
      <c r="R99" s="20"/>
    </row>
    <row r="100" spans="2:18" s="6" customFormat="1" ht="7.5" customHeight="1"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3"/>
    </row>
    <row r="104" spans="2:18" s="6" customFormat="1" ht="7.5" customHeight="1"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6"/>
    </row>
    <row r="105" spans="2:18" s="6" customFormat="1" ht="37.5" customHeight="1">
      <c r="B105" s="19"/>
      <c r="C105" s="174" t="s">
        <v>117</v>
      </c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20"/>
    </row>
    <row r="106" spans="2:18" s="6" customFormat="1" ht="7.5" customHeight="1">
      <c r="B106" s="19"/>
      <c r="R106" s="20"/>
    </row>
    <row r="107" spans="2:18" s="6" customFormat="1" ht="30.75" customHeight="1">
      <c r="B107" s="19"/>
      <c r="C107" s="16" t="s">
        <v>14</v>
      </c>
      <c r="F107" s="203" t="str">
        <f>$F$6</f>
        <v>REKONSTRUKCE KOMUNIKACE A DEŠŤOVÁ KANALIZACE v ulici. Sportovců, k,ú, Dolní Jirčany</v>
      </c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R107" s="20"/>
    </row>
    <row r="108" spans="2:18" s="6" customFormat="1" ht="37.5" customHeight="1">
      <c r="B108" s="19"/>
      <c r="C108" s="49" t="s">
        <v>98</v>
      </c>
      <c r="F108" s="160" t="str">
        <f>$F$7</f>
        <v>SO02 - SO 02 - Komunikace</v>
      </c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R108" s="20"/>
    </row>
    <row r="109" spans="2:18" s="6" customFormat="1" ht="7.5" customHeight="1">
      <c r="B109" s="19"/>
      <c r="R109" s="20"/>
    </row>
    <row r="110" spans="2:18" s="6" customFormat="1" ht="18.75" customHeight="1">
      <c r="B110" s="19"/>
      <c r="C110" s="16" t="s">
        <v>20</v>
      </c>
      <c r="F110" s="14" t="str">
        <f>$F$9</f>
        <v> </v>
      </c>
      <c r="K110" s="16" t="s">
        <v>22</v>
      </c>
      <c r="M110" s="197" t="str">
        <f>IF($O$9="","",$O$9)</f>
        <v>29.05.2016</v>
      </c>
      <c r="N110" s="150"/>
      <c r="O110" s="150"/>
      <c r="P110" s="150"/>
      <c r="R110" s="20"/>
    </row>
    <row r="111" spans="2:18" s="6" customFormat="1" ht="7.5" customHeight="1">
      <c r="B111" s="19"/>
      <c r="R111" s="20"/>
    </row>
    <row r="112" spans="2:18" s="6" customFormat="1" ht="15.75" customHeight="1">
      <c r="B112" s="19"/>
      <c r="C112" s="16" t="s">
        <v>26</v>
      </c>
      <c r="F112" s="14" t="str">
        <f>$E$12</f>
        <v>Obec Psáry</v>
      </c>
      <c r="K112" s="16" t="s">
        <v>32</v>
      </c>
      <c r="M112" s="161" t="str">
        <f>$E$18</f>
        <v>HW PROJEKT s.r.o.</v>
      </c>
      <c r="N112" s="150"/>
      <c r="O112" s="150"/>
      <c r="P112" s="150"/>
      <c r="Q112" s="150"/>
      <c r="R112" s="20"/>
    </row>
    <row r="113" spans="2:18" s="6" customFormat="1" ht="15" customHeight="1">
      <c r="B113" s="19"/>
      <c r="C113" s="16" t="s">
        <v>31</v>
      </c>
      <c r="F113" s="14" t="str">
        <f>IF($E$15="","",$E$15)</f>
        <v> </v>
      </c>
      <c r="K113" s="16" t="s">
        <v>36</v>
      </c>
      <c r="M113" s="161" t="str">
        <f>$E$21</f>
        <v> </v>
      </c>
      <c r="N113" s="150"/>
      <c r="O113" s="150"/>
      <c r="P113" s="150"/>
      <c r="Q113" s="150"/>
      <c r="R113" s="20"/>
    </row>
    <row r="114" spans="2:18" s="6" customFormat="1" ht="11.25" customHeight="1">
      <c r="B114" s="19"/>
      <c r="R114" s="20"/>
    </row>
    <row r="115" spans="2:27" s="95" customFormat="1" ht="30" customHeight="1">
      <c r="B115" s="96"/>
      <c r="C115" s="97" t="s">
        <v>118</v>
      </c>
      <c r="D115" s="98" t="s">
        <v>119</v>
      </c>
      <c r="E115" s="98" t="s">
        <v>59</v>
      </c>
      <c r="F115" s="198" t="s">
        <v>120</v>
      </c>
      <c r="G115" s="199"/>
      <c r="H115" s="199"/>
      <c r="I115" s="199"/>
      <c r="J115" s="98" t="s">
        <v>121</v>
      </c>
      <c r="K115" s="98" t="s">
        <v>122</v>
      </c>
      <c r="L115" s="198" t="s">
        <v>123</v>
      </c>
      <c r="M115" s="199"/>
      <c r="N115" s="198" t="s">
        <v>124</v>
      </c>
      <c r="O115" s="199"/>
      <c r="P115" s="199"/>
      <c r="Q115" s="200"/>
      <c r="R115" s="99"/>
      <c r="T115" s="56" t="s">
        <v>125</v>
      </c>
      <c r="U115" s="57" t="s">
        <v>41</v>
      </c>
      <c r="V115" s="57" t="s">
        <v>126</v>
      </c>
      <c r="W115" s="57" t="s">
        <v>127</v>
      </c>
      <c r="X115" s="57" t="s">
        <v>128</v>
      </c>
      <c r="Y115" s="57" t="s">
        <v>129</v>
      </c>
      <c r="Z115" s="57" t="s">
        <v>130</v>
      </c>
      <c r="AA115" s="58" t="s">
        <v>131</v>
      </c>
    </row>
    <row r="116" spans="2:63" s="6" customFormat="1" ht="30" customHeight="1">
      <c r="B116" s="19"/>
      <c r="C116" s="61" t="s">
        <v>101</v>
      </c>
      <c r="N116" s="189">
        <f>$BK$116</f>
        <v>0</v>
      </c>
      <c r="O116" s="150"/>
      <c r="P116" s="150"/>
      <c r="Q116" s="150"/>
      <c r="R116" s="20"/>
      <c r="T116" s="60"/>
      <c r="U116" s="33"/>
      <c r="V116" s="33"/>
      <c r="W116" s="100">
        <f>$W$117</f>
        <v>1535.607598</v>
      </c>
      <c r="X116" s="33"/>
      <c r="Y116" s="100">
        <f>$Y$117</f>
        <v>202.2260565</v>
      </c>
      <c r="Z116" s="33"/>
      <c r="AA116" s="101">
        <f>$AA$117</f>
        <v>1023.6900000000002</v>
      </c>
      <c r="AT116" s="6" t="s">
        <v>76</v>
      </c>
      <c r="AU116" s="6" t="s">
        <v>107</v>
      </c>
      <c r="BK116" s="102">
        <f>$BK$117</f>
        <v>0</v>
      </c>
    </row>
    <row r="117" spans="2:63" s="103" customFormat="1" ht="37.5" customHeight="1">
      <c r="B117" s="104"/>
      <c r="D117" s="105" t="s">
        <v>108</v>
      </c>
      <c r="E117" s="105"/>
      <c r="F117" s="105"/>
      <c r="G117" s="105"/>
      <c r="H117" s="105"/>
      <c r="I117" s="105"/>
      <c r="J117" s="105"/>
      <c r="K117" s="105"/>
      <c r="L117" s="105"/>
      <c r="M117" s="105"/>
      <c r="N117" s="190">
        <f>$BK$117</f>
        <v>0</v>
      </c>
      <c r="O117" s="182"/>
      <c r="P117" s="182"/>
      <c r="Q117" s="182"/>
      <c r="R117" s="107"/>
      <c r="T117" s="108"/>
      <c r="W117" s="109">
        <f>$W$118+$W$156+$W$164+$W$199+$W$220</f>
        <v>1535.607598</v>
      </c>
      <c r="Y117" s="109">
        <f>$Y$118+$Y$156+$Y$164+$Y$199+$Y$220</f>
        <v>202.2260565</v>
      </c>
      <c r="AA117" s="110">
        <f>$AA$118+$AA$156+$AA$164+$AA$199+$AA$220</f>
        <v>1023.6900000000002</v>
      </c>
      <c r="AR117" s="106" t="s">
        <v>19</v>
      </c>
      <c r="AT117" s="106" t="s">
        <v>76</v>
      </c>
      <c r="AU117" s="106" t="s">
        <v>77</v>
      </c>
      <c r="AY117" s="106" t="s">
        <v>132</v>
      </c>
      <c r="BK117" s="111">
        <f>$BK$118+$BK$156+$BK$164+$BK$199+$BK$220</f>
        <v>0</v>
      </c>
    </row>
    <row r="118" spans="2:63" s="103" customFormat="1" ht="21" customHeight="1">
      <c r="B118" s="104"/>
      <c r="D118" s="112" t="s">
        <v>109</v>
      </c>
      <c r="E118" s="112"/>
      <c r="F118" s="112"/>
      <c r="G118" s="112"/>
      <c r="H118" s="112"/>
      <c r="I118" s="112"/>
      <c r="J118" s="112"/>
      <c r="K118" s="112"/>
      <c r="L118" s="112"/>
      <c r="M118" s="112"/>
      <c r="N118" s="181">
        <f>$BK$118</f>
        <v>0</v>
      </c>
      <c r="O118" s="182"/>
      <c r="P118" s="182"/>
      <c r="Q118" s="182"/>
      <c r="R118" s="107"/>
      <c r="T118" s="108"/>
      <c r="W118" s="109">
        <f>SUM($W$119:$W$155)</f>
        <v>804.068562</v>
      </c>
      <c r="Y118" s="109">
        <f>SUM($Y$119:$Y$155)</f>
        <v>8.852825</v>
      </c>
      <c r="AA118" s="110">
        <f>SUM($AA$119:$AA$155)</f>
        <v>1023.6900000000002</v>
      </c>
      <c r="AR118" s="106" t="s">
        <v>19</v>
      </c>
      <c r="AT118" s="106" t="s">
        <v>76</v>
      </c>
      <c r="AU118" s="106" t="s">
        <v>19</v>
      </c>
      <c r="AY118" s="106" t="s">
        <v>132</v>
      </c>
      <c r="BK118" s="111">
        <f>SUM($BK$119:$BK$155)</f>
        <v>0</v>
      </c>
    </row>
    <row r="119" spans="2:65" s="6" customFormat="1" ht="27" customHeight="1">
      <c r="B119" s="19"/>
      <c r="C119" s="113" t="s">
        <v>19</v>
      </c>
      <c r="D119" s="113" t="s">
        <v>133</v>
      </c>
      <c r="E119" s="114" t="s">
        <v>378</v>
      </c>
      <c r="F119" s="186" t="s">
        <v>379</v>
      </c>
      <c r="G119" s="187"/>
      <c r="H119" s="187"/>
      <c r="I119" s="187"/>
      <c r="J119" s="115" t="s">
        <v>189</v>
      </c>
      <c r="K119" s="116">
        <v>1250</v>
      </c>
      <c r="L119" s="188"/>
      <c r="M119" s="187"/>
      <c r="N119" s="188">
        <f>ROUND($L$119*$K$119,2)</f>
        <v>0</v>
      </c>
      <c r="O119" s="187"/>
      <c r="P119" s="187"/>
      <c r="Q119" s="187"/>
      <c r="R119" s="20"/>
      <c r="T119" s="117"/>
      <c r="U119" s="26" t="s">
        <v>42</v>
      </c>
      <c r="V119" s="118">
        <v>0.144</v>
      </c>
      <c r="W119" s="118">
        <f>$V$119*$K$119</f>
        <v>180</v>
      </c>
      <c r="X119" s="118">
        <v>0</v>
      </c>
      <c r="Y119" s="118">
        <f>$X$119*$K$119</f>
        <v>0</v>
      </c>
      <c r="Z119" s="118">
        <v>0.56</v>
      </c>
      <c r="AA119" s="119">
        <f>$Z$119*$K$119</f>
        <v>700.0000000000001</v>
      </c>
      <c r="AR119" s="6" t="s">
        <v>137</v>
      </c>
      <c r="AT119" s="6" t="s">
        <v>133</v>
      </c>
      <c r="AU119" s="6" t="s">
        <v>96</v>
      </c>
      <c r="AY119" s="6" t="s">
        <v>132</v>
      </c>
      <c r="BE119" s="120">
        <f>IF($U$119="základní",$N$119,0)</f>
        <v>0</v>
      </c>
      <c r="BF119" s="120">
        <f>IF($U$119="snížená",$N$119,0)</f>
        <v>0</v>
      </c>
      <c r="BG119" s="120">
        <f>IF($U$119="zákl. přenesená",$N$119,0)</f>
        <v>0</v>
      </c>
      <c r="BH119" s="120">
        <f>IF($U$119="sníž. přenesená",$N$119,0)</f>
        <v>0</v>
      </c>
      <c r="BI119" s="120">
        <f>IF($U$119="nulová",$N$119,0)</f>
        <v>0</v>
      </c>
      <c r="BJ119" s="6" t="s">
        <v>19</v>
      </c>
      <c r="BK119" s="120">
        <f>ROUND($L$119*$K$119,2)</f>
        <v>0</v>
      </c>
      <c r="BL119" s="6" t="s">
        <v>137</v>
      </c>
      <c r="BM119" s="6" t="s">
        <v>380</v>
      </c>
    </row>
    <row r="120" spans="2:65" s="6" customFormat="1" ht="27" customHeight="1">
      <c r="B120" s="19"/>
      <c r="C120" s="113" t="s">
        <v>96</v>
      </c>
      <c r="D120" s="113" t="s">
        <v>133</v>
      </c>
      <c r="E120" s="114" t="s">
        <v>381</v>
      </c>
      <c r="F120" s="186" t="s">
        <v>382</v>
      </c>
      <c r="G120" s="187"/>
      <c r="H120" s="187"/>
      <c r="I120" s="187"/>
      <c r="J120" s="115" t="s">
        <v>189</v>
      </c>
      <c r="K120" s="116">
        <v>1250</v>
      </c>
      <c r="L120" s="188"/>
      <c r="M120" s="187"/>
      <c r="N120" s="188">
        <f>ROUND($L$120*$K$120,2)</f>
        <v>0</v>
      </c>
      <c r="O120" s="187"/>
      <c r="P120" s="187"/>
      <c r="Q120" s="187"/>
      <c r="R120" s="20"/>
      <c r="T120" s="117"/>
      <c r="U120" s="26" t="s">
        <v>42</v>
      </c>
      <c r="V120" s="118">
        <v>0.078</v>
      </c>
      <c r="W120" s="118">
        <f>$V$120*$K$120</f>
        <v>97.5</v>
      </c>
      <c r="X120" s="118">
        <v>0</v>
      </c>
      <c r="Y120" s="118">
        <f>$X$120*$K$120</f>
        <v>0</v>
      </c>
      <c r="Z120" s="118">
        <v>0.181</v>
      </c>
      <c r="AA120" s="119">
        <f>$Z$120*$K$120</f>
        <v>226.25</v>
      </c>
      <c r="AR120" s="6" t="s">
        <v>137</v>
      </c>
      <c r="AT120" s="6" t="s">
        <v>133</v>
      </c>
      <c r="AU120" s="6" t="s">
        <v>96</v>
      </c>
      <c r="AY120" s="6" t="s">
        <v>132</v>
      </c>
      <c r="BE120" s="120">
        <f>IF($U$120="základní",$N$120,0)</f>
        <v>0</v>
      </c>
      <c r="BF120" s="120">
        <f>IF($U$120="snížená",$N$120,0)</f>
        <v>0</v>
      </c>
      <c r="BG120" s="120">
        <f>IF($U$120="zákl. přenesená",$N$120,0)</f>
        <v>0</v>
      </c>
      <c r="BH120" s="120">
        <f>IF($U$120="sníž. přenesená",$N$120,0)</f>
        <v>0</v>
      </c>
      <c r="BI120" s="120">
        <f>IF($U$120="nulová",$N$120,0)</f>
        <v>0</v>
      </c>
      <c r="BJ120" s="6" t="s">
        <v>19</v>
      </c>
      <c r="BK120" s="120">
        <f>ROUND($L$120*$K$120,2)</f>
        <v>0</v>
      </c>
      <c r="BL120" s="6" t="s">
        <v>137</v>
      </c>
      <c r="BM120" s="6" t="s">
        <v>383</v>
      </c>
    </row>
    <row r="121" spans="2:51" s="6" customFormat="1" ht="18.75" customHeight="1">
      <c r="B121" s="121"/>
      <c r="E121" s="122"/>
      <c r="F121" s="184" t="s">
        <v>384</v>
      </c>
      <c r="G121" s="185"/>
      <c r="H121" s="185"/>
      <c r="I121" s="185"/>
      <c r="K121" s="123">
        <v>1250</v>
      </c>
      <c r="R121" s="124"/>
      <c r="T121" s="125"/>
      <c r="AA121" s="126"/>
      <c r="AT121" s="122" t="s">
        <v>157</v>
      </c>
      <c r="AU121" s="122" t="s">
        <v>96</v>
      </c>
      <c r="AV121" s="122" t="s">
        <v>96</v>
      </c>
      <c r="AW121" s="122" t="s">
        <v>107</v>
      </c>
      <c r="AX121" s="122" t="s">
        <v>19</v>
      </c>
      <c r="AY121" s="122" t="s">
        <v>132</v>
      </c>
    </row>
    <row r="122" spans="2:65" s="6" customFormat="1" ht="27" customHeight="1">
      <c r="B122" s="19"/>
      <c r="C122" s="113" t="s">
        <v>143</v>
      </c>
      <c r="D122" s="113" t="s">
        <v>133</v>
      </c>
      <c r="E122" s="114" t="s">
        <v>385</v>
      </c>
      <c r="F122" s="186" t="s">
        <v>386</v>
      </c>
      <c r="G122" s="187"/>
      <c r="H122" s="187"/>
      <c r="I122" s="187"/>
      <c r="J122" s="115" t="s">
        <v>189</v>
      </c>
      <c r="K122" s="116">
        <v>165</v>
      </c>
      <c r="L122" s="188"/>
      <c r="M122" s="187"/>
      <c r="N122" s="188">
        <f>ROUND($L$122*$K$122,2)</f>
        <v>0</v>
      </c>
      <c r="O122" s="187"/>
      <c r="P122" s="187"/>
      <c r="Q122" s="187"/>
      <c r="R122" s="20"/>
      <c r="T122" s="117"/>
      <c r="U122" s="26" t="s">
        <v>42</v>
      </c>
      <c r="V122" s="118">
        <v>0.028</v>
      </c>
      <c r="W122" s="118">
        <f>$V$122*$K$122</f>
        <v>4.62</v>
      </c>
      <c r="X122" s="118">
        <v>0.00012</v>
      </c>
      <c r="Y122" s="118">
        <f>$X$122*$K$122</f>
        <v>0.0198</v>
      </c>
      <c r="Z122" s="118">
        <v>0.256</v>
      </c>
      <c r="AA122" s="119">
        <f>$Z$122*$K$122</f>
        <v>42.24</v>
      </c>
      <c r="AR122" s="6" t="s">
        <v>137</v>
      </c>
      <c r="AT122" s="6" t="s">
        <v>133</v>
      </c>
      <c r="AU122" s="6" t="s">
        <v>96</v>
      </c>
      <c r="AY122" s="6" t="s">
        <v>132</v>
      </c>
      <c r="BE122" s="120">
        <f>IF($U$122="základní",$N$122,0)</f>
        <v>0</v>
      </c>
      <c r="BF122" s="120">
        <f>IF($U$122="snížená",$N$122,0)</f>
        <v>0</v>
      </c>
      <c r="BG122" s="120">
        <f>IF($U$122="zákl. přenesená",$N$122,0)</f>
        <v>0</v>
      </c>
      <c r="BH122" s="120">
        <f>IF($U$122="sníž. přenesená",$N$122,0)</f>
        <v>0</v>
      </c>
      <c r="BI122" s="120">
        <f>IF($U$122="nulová",$N$122,0)</f>
        <v>0</v>
      </c>
      <c r="BJ122" s="6" t="s">
        <v>19</v>
      </c>
      <c r="BK122" s="120">
        <f>ROUND($L$122*$K$122,2)</f>
        <v>0</v>
      </c>
      <c r="BL122" s="6" t="s">
        <v>137</v>
      </c>
      <c r="BM122" s="6" t="s">
        <v>387</v>
      </c>
    </row>
    <row r="123" spans="2:51" s="6" customFormat="1" ht="18.75" customHeight="1">
      <c r="B123" s="121"/>
      <c r="E123" s="122"/>
      <c r="F123" s="184" t="s">
        <v>388</v>
      </c>
      <c r="G123" s="185"/>
      <c r="H123" s="185"/>
      <c r="I123" s="185"/>
      <c r="K123" s="123">
        <v>165</v>
      </c>
      <c r="R123" s="124"/>
      <c r="T123" s="125"/>
      <c r="AA123" s="126"/>
      <c r="AT123" s="122" t="s">
        <v>157</v>
      </c>
      <c r="AU123" s="122" t="s">
        <v>96</v>
      </c>
      <c r="AV123" s="122" t="s">
        <v>96</v>
      </c>
      <c r="AW123" s="122" t="s">
        <v>107</v>
      </c>
      <c r="AX123" s="122" t="s">
        <v>19</v>
      </c>
      <c r="AY123" s="122" t="s">
        <v>132</v>
      </c>
    </row>
    <row r="124" spans="2:65" s="6" customFormat="1" ht="15.75" customHeight="1">
      <c r="B124" s="19"/>
      <c r="C124" s="113" t="s">
        <v>137</v>
      </c>
      <c r="D124" s="113" t="s">
        <v>133</v>
      </c>
      <c r="E124" s="114" t="s">
        <v>389</v>
      </c>
      <c r="F124" s="186" t="s">
        <v>390</v>
      </c>
      <c r="G124" s="187"/>
      <c r="H124" s="187"/>
      <c r="I124" s="187"/>
      <c r="J124" s="115" t="s">
        <v>146</v>
      </c>
      <c r="K124" s="116">
        <v>240</v>
      </c>
      <c r="L124" s="188"/>
      <c r="M124" s="187"/>
      <c r="N124" s="188">
        <f>ROUND($L$124*$K$124,2)</f>
        <v>0</v>
      </c>
      <c r="O124" s="187"/>
      <c r="P124" s="187"/>
      <c r="Q124" s="187"/>
      <c r="R124" s="20"/>
      <c r="T124" s="117"/>
      <c r="U124" s="26" t="s">
        <v>42</v>
      </c>
      <c r="V124" s="118">
        <v>0.227</v>
      </c>
      <c r="W124" s="118">
        <f>$V$124*$K$124</f>
        <v>54.480000000000004</v>
      </c>
      <c r="X124" s="118">
        <v>0</v>
      </c>
      <c r="Y124" s="118">
        <f>$X$124*$K$124</f>
        <v>0</v>
      </c>
      <c r="Z124" s="118">
        <v>0.23</v>
      </c>
      <c r="AA124" s="119">
        <f>$Z$124*$K$124</f>
        <v>55.2</v>
      </c>
      <c r="AR124" s="6" t="s">
        <v>137</v>
      </c>
      <c r="AT124" s="6" t="s">
        <v>133</v>
      </c>
      <c r="AU124" s="6" t="s">
        <v>96</v>
      </c>
      <c r="AY124" s="6" t="s">
        <v>132</v>
      </c>
      <c r="BE124" s="120">
        <f>IF($U$124="základní",$N$124,0)</f>
        <v>0</v>
      </c>
      <c r="BF124" s="120">
        <f>IF($U$124="snížená",$N$124,0)</f>
        <v>0</v>
      </c>
      <c r="BG124" s="120">
        <f>IF($U$124="zákl. přenesená",$N$124,0)</f>
        <v>0</v>
      </c>
      <c r="BH124" s="120">
        <f>IF($U$124="sníž. přenesená",$N$124,0)</f>
        <v>0</v>
      </c>
      <c r="BI124" s="120">
        <f>IF($U$124="nulová",$N$124,0)</f>
        <v>0</v>
      </c>
      <c r="BJ124" s="6" t="s">
        <v>19</v>
      </c>
      <c r="BK124" s="120">
        <f>ROUND($L$124*$K$124,2)</f>
        <v>0</v>
      </c>
      <c r="BL124" s="6" t="s">
        <v>137</v>
      </c>
      <c r="BM124" s="6" t="s">
        <v>391</v>
      </c>
    </row>
    <row r="125" spans="2:51" s="6" customFormat="1" ht="18.75" customHeight="1">
      <c r="B125" s="121"/>
      <c r="E125" s="122"/>
      <c r="F125" s="184" t="s">
        <v>392</v>
      </c>
      <c r="G125" s="185"/>
      <c r="H125" s="185"/>
      <c r="I125" s="185"/>
      <c r="K125" s="123">
        <v>240</v>
      </c>
      <c r="R125" s="124"/>
      <c r="T125" s="125"/>
      <c r="AA125" s="126"/>
      <c r="AT125" s="122" t="s">
        <v>157</v>
      </c>
      <c r="AU125" s="122" t="s">
        <v>96</v>
      </c>
      <c r="AV125" s="122" t="s">
        <v>96</v>
      </c>
      <c r="AW125" s="122" t="s">
        <v>107</v>
      </c>
      <c r="AX125" s="122" t="s">
        <v>19</v>
      </c>
      <c r="AY125" s="122" t="s">
        <v>132</v>
      </c>
    </row>
    <row r="126" spans="2:65" s="6" customFormat="1" ht="27" customHeight="1">
      <c r="B126" s="19"/>
      <c r="C126" s="113" t="s">
        <v>151</v>
      </c>
      <c r="D126" s="113" t="s">
        <v>133</v>
      </c>
      <c r="E126" s="114" t="s">
        <v>393</v>
      </c>
      <c r="F126" s="186" t="s">
        <v>394</v>
      </c>
      <c r="G126" s="187"/>
      <c r="H126" s="187"/>
      <c r="I126" s="187"/>
      <c r="J126" s="115" t="s">
        <v>154</v>
      </c>
      <c r="K126" s="116">
        <v>300</v>
      </c>
      <c r="L126" s="188"/>
      <c r="M126" s="187"/>
      <c r="N126" s="188">
        <f>ROUND($L$126*$K$126,2)</f>
        <v>0</v>
      </c>
      <c r="O126" s="187"/>
      <c r="P126" s="187"/>
      <c r="Q126" s="187"/>
      <c r="R126" s="20"/>
      <c r="T126" s="117"/>
      <c r="U126" s="26" t="s">
        <v>42</v>
      </c>
      <c r="V126" s="118">
        <v>0.121</v>
      </c>
      <c r="W126" s="118">
        <f>$V$126*$K$126</f>
        <v>36.3</v>
      </c>
      <c r="X126" s="118">
        <v>0</v>
      </c>
      <c r="Y126" s="118">
        <f>$X$126*$K$126</f>
        <v>0</v>
      </c>
      <c r="Z126" s="118">
        <v>0</v>
      </c>
      <c r="AA126" s="119">
        <f>$Z$126*$K$126</f>
        <v>0</v>
      </c>
      <c r="AR126" s="6" t="s">
        <v>137</v>
      </c>
      <c r="AT126" s="6" t="s">
        <v>133</v>
      </c>
      <c r="AU126" s="6" t="s">
        <v>96</v>
      </c>
      <c r="AY126" s="6" t="s">
        <v>132</v>
      </c>
      <c r="BE126" s="120">
        <f>IF($U$126="základní",$N$126,0)</f>
        <v>0</v>
      </c>
      <c r="BF126" s="120">
        <f>IF($U$126="snížená",$N$126,0)</f>
        <v>0</v>
      </c>
      <c r="BG126" s="120">
        <f>IF($U$126="zákl. přenesená",$N$126,0)</f>
        <v>0</v>
      </c>
      <c r="BH126" s="120">
        <f>IF($U$126="sníž. přenesená",$N$126,0)</f>
        <v>0</v>
      </c>
      <c r="BI126" s="120">
        <f>IF($U$126="nulová",$N$126,0)</f>
        <v>0</v>
      </c>
      <c r="BJ126" s="6" t="s">
        <v>19</v>
      </c>
      <c r="BK126" s="120">
        <f>ROUND($L$126*$K$126,2)</f>
        <v>0</v>
      </c>
      <c r="BL126" s="6" t="s">
        <v>137</v>
      </c>
      <c r="BM126" s="6" t="s">
        <v>395</v>
      </c>
    </row>
    <row r="127" spans="2:51" s="6" customFormat="1" ht="18.75" customHeight="1">
      <c r="B127" s="121"/>
      <c r="E127" s="122"/>
      <c r="F127" s="184" t="s">
        <v>396</v>
      </c>
      <c r="G127" s="185"/>
      <c r="H127" s="185"/>
      <c r="I127" s="185"/>
      <c r="K127" s="123">
        <v>300</v>
      </c>
      <c r="R127" s="124"/>
      <c r="T127" s="125"/>
      <c r="AA127" s="126"/>
      <c r="AT127" s="122" t="s">
        <v>157</v>
      </c>
      <c r="AU127" s="122" t="s">
        <v>96</v>
      </c>
      <c r="AV127" s="122" t="s">
        <v>96</v>
      </c>
      <c r="AW127" s="122" t="s">
        <v>107</v>
      </c>
      <c r="AX127" s="122" t="s">
        <v>19</v>
      </c>
      <c r="AY127" s="122" t="s">
        <v>132</v>
      </c>
    </row>
    <row r="128" spans="2:65" s="6" customFormat="1" ht="27" customHeight="1">
      <c r="B128" s="19"/>
      <c r="C128" s="113" t="s">
        <v>158</v>
      </c>
      <c r="D128" s="113" t="s">
        <v>133</v>
      </c>
      <c r="E128" s="114" t="s">
        <v>397</v>
      </c>
      <c r="F128" s="186" t="s">
        <v>398</v>
      </c>
      <c r="G128" s="187"/>
      <c r="H128" s="187"/>
      <c r="I128" s="187"/>
      <c r="J128" s="115" t="s">
        <v>154</v>
      </c>
      <c r="K128" s="116">
        <v>300</v>
      </c>
      <c r="L128" s="188"/>
      <c r="M128" s="187"/>
      <c r="N128" s="188">
        <f>ROUND($L$128*$K$128,2)</f>
        <v>0</v>
      </c>
      <c r="O128" s="187"/>
      <c r="P128" s="187"/>
      <c r="Q128" s="187"/>
      <c r="R128" s="20"/>
      <c r="T128" s="117"/>
      <c r="U128" s="26" t="s">
        <v>42</v>
      </c>
      <c r="V128" s="118">
        <v>0.223</v>
      </c>
      <c r="W128" s="118">
        <f>$V$128*$K$128</f>
        <v>66.9</v>
      </c>
      <c r="X128" s="118">
        <v>0</v>
      </c>
      <c r="Y128" s="118">
        <f>$X$128*$K$128</f>
        <v>0</v>
      </c>
      <c r="Z128" s="118">
        <v>0</v>
      </c>
      <c r="AA128" s="119">
        <f>$Z$128*$K$128</f>
        <v>0</v>
      </c>
      <c r="AR128" s="6" t="s">
        <v>137</v>
      </c>
      <c r="AT128" s="6" t="s">
        <v>133</v>
      </c>
      <c r="AU128" s="6" t="s">
        <v>96</v>
      </c>
      <c r="AY128" s="6" t="s">
        <v>132</v>
      </c>
      <c r="BE128" s="120">
        <f>IF($U$128="základní",$N$128,0)</f>
        <v>0</v>
      </c>
      <c r="BF128" s="120">
        <f>IF($U$128="snížená",$N$128,0)</f>
        <v>0</v>
      </c>
      <c r="BG128" s="120">
        <f>IF($U$128="zákl. přenesená",$N$128,0)</f>
        <v>0</v>
      </c>
      <c r="BH128" s="120">
        <f>IF($U$128="sníž. přenesená",$N$128,0)</f>
        <v>0</v>
      </c>
      <c r="BI128" s="120">
        <f>IF($U$128="nulová",$N$128,0)</f>
        <v>0</v>
      </c>
      <c r="BJ128" s="6" t="s">
        <v>19</v>
      </c>
      <c r="BK128" s="120">
        <f>ROUND($L$128*$K$128,2)</f>
        <v>0</v>
      </c>
      <c r="BL128" s="6" t="s">
        <v>137</v>
      </c>
      <c r="BM128" s="6" t="s">
        <v>399</v>
      </c>
    </row>
    <row r="129" spans="2:51" s="6" customFormat="1" ht="18.75" customHeight="1">
      <c r="B129" s="121"/>
      <c r="E129" s="122"/>
      <c r="F129" s="184" t="s">
        <v>400</v>
      </c>
      <c r="G129" s="185"/>
      <c r="H129" s="185"/>
      <c r="I129" s="185"/>
      <c r="K129" s="123">
        <v>300</v>
      </c>
      <c r="R129" s="124"/>
      <c r="T129" s="125"/>
      <c r="AA129" s="126"/>
      <c r="AT129" s="122" t="s">
        <v>157</v>
      </c>
      <c r="AU129" s="122" t="s">
        <v>96</v>
      </c>
      <c r="AV129" s="122" t="s">
        <v>96</v>
      </c>
      <c r="AW129" s="122" t="s">
        <v>107</v>
      </c>
      <c r="AX129" s="122" t="s">
        <v>19</v>
      </c>
      <c r="AY129" s="122" t="s">
        <v>132</v>
      </c>
    </row>
    <row r="130" spans="2:65" s="6" customFormat="1" ht="27" customHeight="1">
      <c r="B130" s="19"/>
      <c r="C130" s="113" t="s">
        <v>167</v>
      </c>
      <c r="D130" s="113" t="s">
        <v>133</v>
      </c>
      <c r="E130" s="114" t="s">
        <v>401</v>
      </c>
      <c r="F130" s="186" t="s">
        <v>402</v>
      </c>
      <c r="G130" s="187"/>
      <c r="H130" s="187"/>
      <c r="I130" s="187"/>
      <c r="J130" s="115" t="s">
        <v>154</v>
      </c>
      <c r="K130" s="116">
        <v>90</v>
      </c>
      <c r="L130" s="188"/>
      <c r="M130" s="187"/>
      <c r="N130" s="188">
        <f>ROUND($L$130*$K$130,2)</f>
        <v>0</v>
      </c>
      <c r="O130" s="187"/>
      <c r="P130" s="187"/>
      <c r="Q130" s="187"/>
      <c r="R130" s="20"/>
      <c r="T130" s="117"/>
      <c r="U130" s="26" t="s">
        <v>42</v>
      </c>
      <c r="V130" s="118">
        <v>0.083</v>
      </c>
      <c r="W130" s="118">
        <f>$V$130*$K$130</f>
        <v>7.470000000000001</v>
      </c>
      <c r="X130" s="118">
        <v>0</v>
      </c>
      <c r="Y130" s="118">
        <f>$X$130*$K$130</f>
        <v>0</v>
      </c>
      <c r="Z130" s="118">
        <v>0</v>
      </c>
      <c r="AA130" s="119">
        <f>$Z$130*$K$130</f>
        <v>0</v>
      </c>
      <c r="AR130" s="6" t="s">
        <v>137</v>
      </c>
      <c r="AT130" s="6" t="s">
        <v>133</v>
      </c>
      <c r="AU130" s="6" t="s">
        <v>96</v>
      </c>
      <c r="AY130" s="6" t="s">
        <v>132</v>
      </c>
      <c r="BE130" s="120">
        <f>IF($U$130="základní",$N$130,0)</f>
        <v>0</v>
      </c>
      <c r="BF130" s="120">
        <f>IF($U$130="snížená",$N$130,0)</f>
        <v>0</v>
      </c>
      <c r="BG130" s="120">
        <f>IF($U$130="zákl. přenesená",$N$130,0)</f>
        <v>0</v>
      </c>
      <c r="BH130" s="120">
        <f>IF($U$130="sníž. přenesená",$N$130,0)</f>
        <v>0</v>
      </c>
      <c r="BI130" s="120">
        <f>IF($U$130="nulová",$N$130,0)</f>
        <v>0</v>
      </c>
      <c r="BJ130" s="6" t="s">
        <v>19</v>
      </c>
      <c r="BK130" s="120">
        <f>ROUND($L$130*$K$130,2)</f>
        <v>0</v>
      </c>
      <c r="BL130" s="6" t="s">
        <v>137</v>
      </c>
      <c r="BM130" s="6" t="s">
        <v>403</v>
      </c>
    </row>
    <row r="131" spans="2:51" s="6" customFormat="1" ht="18.75" customHeight="1">
      <c r="B131" s="121"/>
      <c r="E131" s="122"/>
      <c r="F131" s="184" t="s">
        <v>404</v>
      </c>
      <c r="G131" s="185"/>
      <c r="H131" s="185"/>
      <c r="I131" s="185"/>
      <c r="K131" s="123">
        <v>90</v>
      </c>
      <c r="R131" s="124"/>
      <c r="T131" s="125"/>
      <c r="AA131" s="126"/>
      <c r="AT131" s="122" t="s">
        <v>157</v>
      </c>
      <c r="AU131" s="122" t="s">
        <v>96</v>
      </c>
      <c r="AV131" s="122" t="s">
        <v>96</v>
      </c>
      <c r="AW131" s="122" t="s">
        <v>107</v>
      </c>
      <c r="AX131" s="122" t="s">
        <v>19</v>
      </c>
      <c r="AY131" s="122" t="s">
        <v>132</v>
      </c>
    </row>
    <row r="132" spans="2:65" s="6" customFormat="1" ht="27" customHeight="1">
      <c r="B132" s="19"/>
      <c r="C132" s="113" t="s">
        <v>172</v>
      </c>
      <c r="D132" s="113" t="s">
        <v>133</v>
      </c>
      <c r="E132" s="114" t="s">
        <v>405</v>
      </c>
      <c r="F132" s="186" t="s">
        <v>406</v>
      </c>
      <c r="G132" s="187"/>
      <c r="H132" s="187"/>
      <c r="I132" s="187"/>
      <c r="J132" s="115" t="s">
        <v>154</v>
      </c>
      <c r="K132" s="116">
        <v>26.25</v>
      </c>
      <c r="L132" s="188"/>
      <c r="M132" s="187"/>
      <c r="N132" s="188">
        <f>ROUND($L$132*$K$132,2)</f>
        <v>0</v>
      </c>
      <c r="O132" s="187"/>
      <c r="P132" s="187"/>
      <c r="Q132" s="187"/>
      <c r="R132" s="20"/>
      <c r="T132" s="117"/>
      <c r="U132" s="26" t="s">
        <v>42</v>
      </c>
      <c r="V132" s="118">
        <v>2.32</v>
      </c>
      <c r="W132" s="118">
        <f>$V$132*$K$132</f>
        <v>60.9</v>
      </c>
      <c r="X132" s="118">
        <v>0</v>
      </c>
      <c r="Y132" s="118">
        <f>$X$132*$K$132</f>
        <v>0</v>
      </c>
      <c r="Z132" s="118">
        <v>0</v>
      </c>
      <c r="AA132" s="119">
        <f>$Z$132*$K$132</f>
        <v>0</v>
      </c>
      <c r="AR132" s="6" t="s">
        <v>137</v>
      </c>
      <c r="AT132" s="6" t="s">
        <v>133</v>
      </c>
      <c r="AU132" s="6" t="s">
        <v>96</v>
      </c>
      <c r="AY132" s="6" t="s">
        <v>132</v>
      </c>
      <c r="BE132" s="120">
        <f>IF($U$132="základní",$N$132,0)</f>
        <v>0</v>
      </c>
      <c r="BF132" s="120">
        <f>IF($U$132="snížená",$N$132,0)</f>
        <v>0</v>
      </c>
      <c r="BG132" s="120">
        <f>IF($U$132="zákl. přenesená",$N$132,0)</f>
        <v>0</v>
      </c>
      <c r="BH132" s="120">
        <f>IF($U$132="sníž. přenesená",$N$132,0)</f>
        <v>0</v>
      </c>
      <c r="BI132" s="120">
        <f>IF($U$132="nulová",$N$132,0)</f>
        <v>0</v>
      </c>
      <c r="BJ132" s="6" t="s">
        <v>19</v>
      </c>
      <c r="BK132" s="120">
        <f>ROUND($L$132*$K$132,2)</f>
        <v>0</v>
      </c>
      <c r="BL132" s="6" t="s">
        <v>137</v>
      </c>
      <c r="BM132" s="6" t="s">
        <v>407</v>
      </c>
    </row>
    <row r="133" spans="2:51" s="6" customFormat="1" ht="18.75" customHeight="1">
      <c r="B133" s="121"/>
      <c r="E133" s="122"/>
      <c r="F133" s="184" t="s">
        <v>408</v>
      </c>
      <c r="G133" s="185"/>
      <c r="H133" s="185"/>
      <c r="I133" s="185"/>
      <c r="K133" s="123">
        <v>26.25</v>
      </c>
      <c r="R133" s="124"/>
      <c r="T133" s="125"/>
      <c r="AA133" s="126"/>
      <c r="AT133" s="122" t="s">
        <v>157</v>
      </c>
      <c r="AU133" s="122" t="s">
        <v>96</v>
      </c>
      <c r="AV133" s="122" t="s">
        <v>96</v>
      </c>
      <c r="AW133" s="122" t="s">
        <v>107</v>
      </c>
      <c r="AX133" s="122" t="s">
        <v>19</v>
      </c>
      <c r="AY133" s="122" t="s">
        <v>132</v>
      </c>
    </row>
    <row r="134" spans="2:65" s="6" customFormat="1" ht="27" customHeight="1">
      <c r="B134" s="19"/>
      <c r="C134" s="113" t="s">
        <v>177</v>
      </c>
      <c r="D134" s="113" t="s">
        <v>133</v>
      </c>
      <c r="E134" s="114" t="s">
        <v>409</v>
      </c>
      <c r="F134" s="186" t="s">
        <v>410</v>
      </c>
      <c r="G134" s="187"/>
      <c r="H134" s="187"/>
      <c r="I134" s="187"/>
      <c r="J134" s="115" t="s">
        <v>154</v>
      </c>
      <c r="K134" s="116">
        <v>69.408</v>
      </c>
      <c r="L134" s="188"/>
      <c r="M134" s="187"/>
      <c r="N134" s="188">
        <f>ROUND($L$134*$K$134,2)</f>
        <v>0</v>
      </c>
      <c r="O134" s="187"/>
      <c r="P134" s="187"/>
      <c r="Q134" s="187"/>
      <c r="R134" s="20"/>
      <c r="T134" s="117"/>
      <c r="U134" s="26" t="s">
        <v>42</v>
      </c>
      <c r="V134" s="118">
        <v>1.43</v>
      </c>
      <c r="W134" s="118">
        <f>$V$134*$K$134</f>
        <v>99.25344</v>
      </c>
      <c r="X134" s="118">
        <v>0</v>
      </c>
      <c r="Y134" s="118">
        <f>$X$134*$K$134</f>
        <v>0</v>
      </c>
      <c r="Z134" s="118">
        <v>0</v>
      </c>
      <c r="AA134" s="119">
        <f>$Z$134*$K$134</f>
        <v>0</v>
      </c>
      <c r="AR134" s="6" t="s">
        <v>137</v>
      </c>
      <c r="AT134" s="6" t="s">
        <v>133</v>
      </c>
      <c r="AU134" s="6" t="s">
        <v>96</v>
      </c>
      <c r="AY134" s="6" t="s">
        <v>132</v>
      </c>
      <c r="BE134" s="120">
        <f>IF($U$134="základní",$N$134,0)</f>
        <v>0</v>
      </c>
      <c r="BF134" s="120">
        <f>IF($U$134="snížená",$N$134,0)</f>
        <v>0</v>
      </c>
      <c r="BG134" s="120">
        <f>IF($U$134="zákl. přenesená",$N$134,0)</f>
        <v>0</v>
      </c>
      <c r="BH134" s="120">
        <f>IF($U$134="sníž. přenesená",$N$134,0)</f>
        <v>0</v>
      </c>
      <c r="BI134" s="120">
        <f>IF($U$134="nulová",$N$134,0)</f>
        <v>0</v>
      </c>
      <c r="BJ134" s="6" t="s">
        <v>19</v>
      </c>
      <c r="BK134" s="120">
        <f>ROUND($L$134*$K$134,2)</f>
        <v>0</v>
      </c>
      <c r="BL134" s="6" t="s">
        <v>137</v>
      </c>
      <c r="BM134" s="6" t="s">
        <v>411</v>
      </c>
    </row>
    <row r="135" spans="2:51" s="6" customFormat="1" ht="18.75" customHeight="1">
      <c r="B135" s="121"/>
      <c r="E135" s="122"/>
      <c r="F135" s="184" t="s">
        <v>412</v>
      </c>
      <c r="G135" s="185"/>
      <c r="H135" s="185"/>
      <c r="I135" s="185"/>
      <c r="K135" s="123">
        <v>69.408</v>
      </c>
      <c r="R135" s="124"/>
      <c r="T135" s="125"/>
      <c r="AA135" s="126"/>
      <c r="AT135" s="122" t="s">
        <v>157</v>
      </c>
      <c r="AU135" s="122" t="s">
        <v>96</v>
      </c>
      <c r="AV135" s="122" t="s">
        <v>96</v>
      </c>
      <c r="AW135" s="122" t="s">
        <v>107</v>
      </c>
      <c r="AX135" s="122" t="s">
        <v>19</v>
      </c>
      <c r="AY135" s="122" t="s">
        <v>132</v>
      </c>
    </row>
    <row r="136" spans="2:65" s="6" customFormat="1" ht="27" customHeight="1">
      <c r="B136" s="19"/>
      <c r="C136" s="113" t="s">
        <v>24</v>
      </c>
      <c r="D136" s="113" t="s">
        <v>133</v>
      </c>
      <c r="E136" s="114" t="s">
        <v>207</v>
      </c>
      <c r="F136" s="186" t="s">
        <v>208</v>
      </c>
      <c r="G136" s="187"/>
      <c r="H136" s="187"/>
      <c r="I136" s="187"/>
      <c r="J136" s="115" t="s">
        <v>154</v>
      </c>
      <c r="K136" s="116">
        <v>695.658</v>
      </c>
      <c r="L136" s="188"/>
      <c r="M136" s="187"/>
      <c r="N136" s="188">
        <f>ROUND($L$136*$K$136,2)</f>
        <v>0</v>
      </c>
      <c r="O136" s="187"/>
      <c r="P136" s="187"/>
      <c r="Q136" s="187"/>
      <c r="R136" s="20"/>
      <c r="T136" s="117"/>
      <c r="U136" s="26" t="s">
        <v>42</v>
      </c>
      <c r="V136" s="118">
        <v>0.083</v>
      </c>
      <c r="W136" s="118">
        <f>$V$136*$K$136</f>
        <v>57.739614</v>
      </c>
      <c r="X136" s="118">
        <v>0</v>
      </c>
      <c r="Y136" s="118">
        <f>$X$136*$K$136</f>
        <v>0</v>
      </c>
      <c r="Z136" s="118">
        <v>0</v>
      </c>
      <c r="AA136" s="119">
        <f>$Z$136*$K$136</f>
        <v>0</v>
      </c>
      <c r="AR136" s="6" t="s">
        <v>137</v>
      </c>
      <c r="AT136" s="6" t="s">
        <v>133</v>
      </c>
      <c r="AU136" s="6" t="s">
        <v>96</v>
      </c>
      <c r="AY136" s="6" t="s">
        <v>132</v>
      </c>
      <c r="BE136" s="120">
        <f>IF($U$136="základní",$N$136,0)</f>
        <v>0</v>
      </c>
      <c r="BF136" s="120">
        <f>IF($U$136="snížená",$N$136,0)</f>
        <v>0</v>
      </c>
      <c r="BG136" s="120">
        <f>IF($U$136="zákl. přenesená",$N$136,0)</f>
        <v>0</v>
      </c>
      <c r="BH136" s="120">
        <f>IF($U$136="sníž. přenesená",$N$136,0)</f>
        <v>0</v>
      </c>
      <c r="BI136" s="120">
        <f>IF($U$136="nulová",$N$136,0)</f>
        <v>0</v>
      </c>
      <c r="BJ136" s="6" t="s">
        <v>19</v>
      </c>
      <c r="BK136" s="120">
        <f>ROUND($L$136*$K$136,2)</f>
        <v>0</v>
      </c>
      <c r="BL136" s="6" t="s">
        <v>137</v>
      </c>
      <c r="BM136" s="6" t="s">
        <v>413</v>
      </c>
    </row>
    <row r="137" spans="2:47" s="6" customFormat="1" ht="18.75" customHeight="1">
      <c r="B137" s="19"/>
      <c r="F137" s="191" t="s">
        <v>210</v>
      </c>
      <c r="G137" s="150"/>
      <c r="H137" s="150"/>
      <c r="I137" s="150"/>
      <c r="R137" s="20"/>
      <c r="T137" s="54"/>
      <c r="AA137" s="55"/>
      <c r="AT137" s="6" t="s">
        <v>211</v>
      </c>
      <c r="AU137" s="6" t="s">
        <v>96</v>
      </c>
    </row>
    <row r="138" spans="2:51" s="6" customFormat="1" ht="18.75" customHeight="1">
      <c r="B138" s="121"/>
      <c r="E138" s="122"/>
      <c r="F138" s="184" t="s">
        <v>414</v>
      </c>
      <c r="G138" s="185"/>
      <c r="H138" s="185"/>
      <c r="I138" s="185"/>
      <c r="K138" s="123">
        <v>695.658</v>
      </c>
      <c r="R138" s="124"/>
      <c r="T138" s="125"/>
      <c r="AA138" s="126"/>
      <c r="AT138" s="122" t="s">
        <v>157</v>
      </c>
      <c r="AU138" s="122" t="s">
        <v>96</v>
      </c>
      <c r="AV138" s="122" t="s">
        <v>96</v>
      </c>
      <c r="AW138" s="122" t="s">
        <v>107</v>
      </c>
      <c r="AX138" s="122" t="s">
        <v>19</v>
      </c>
      <c r="AY138" s="122" t="s">
        <v>132</v>
      </c>
    </row>
    <row r="139" spans="2:65" s="6" customFormat="1" ht="27" customHeight="1">
      <c r="B139" s="19"/>
      <c r="C139" s="113" t="s">
        <v>186</v>
      </c>
      <c r="D139" s="113" t="s">
        <v>133</v>
      </c>
      <c r="E139" s="114" t="s">
        <v>219</v>
      </c>
      <c r="F139" s="186" t="s">
        <v>220</v>
      </c>
      <c r="G139" s="187"/>
      <c r="H139" s="187"/>
      <c r="I139" s="187"/>
      <c r="J139" s="115" t="s">
        <v>221</v>
      </c>
      <c r="K139" s="116">
        <v>1252.184</v>
      </c>
      <c r="L139" s="188"/>
      <c r="M139" s="187"/>
      <c r="N139" s="188">
        <f>ROUND($L$139*$K$139,2)</f>
        <v>0</v>
      </c>
      <c r="O139" s="187"/>
      <c r="P139" s="187"/>
      <c r="Q139" s="187"/>
      <c r="R139" s="20"/>
      <c r="T139" s="117"/>
      <c r="U139" s="26" t="s">
        <v>42</v>
      </c>
      <c r="V139" s="118">
        <v>0</v>
      </c>
      <c r="W139" s="118">
        <f>$V$139*$K$139</f>
        <v>0</v>
      </c>
      <c r="X139" s="118">
        <v>0</v>
      </c>
      <c r="Y139" s="118">
        <f>$X$139*$K$139</f>
        <v>0</v>
      </c>
      <c r="Z139" s="118">
        <v>0</v>
      </c>
      <c r="AA139" s="119">
        <f>$Z$139*$K$139</f>
        <v>0</v>
      </c>
      <c r="AR139" s="6" t="s">
        <v>137</v>
      </c>
      <c r="AT139" s="6" t="s">
        <v>133</v>
      </c>
      <c r="AU139" s="6" t="s">
        <v>96</v>
      </c>
      <c r="AY139" s="6" t="s">
        <v>132</v>
      </c>
      <c r="BE139" s="120">
        <f>IF($U$139="základní",$N$139,0)</f>
        <v>0</v>
      </c>
      <c r="BF139" s="120">
        <f>IF($U$139="snížená",$N$139,0)</f>
        <v>0</v>
      </c>
      <c r="BG139" s="120">
        <f>IF($U$139="zákl. přenesená",$N$139,0)</f>
        <v>0</v>
      </c>
      <c r="BH139" s="120">
        <f>IF($U$139="sníž. přenesená",$N$139,0)</f>
        <v>0</v>
      </c>
      <c r="BI139" s="120">
        <f>IF($U$139="nulová",$N$139,0)</f>
        <v>0</v>
      </c>
      <c r="BJ139" s="6" t="s">
        <v>19</v>
      </c>
      <c r="BK139" s="120">
        <f>ROUND($L$139*$K$139,2)</f>
        <v>0</v>
      </c>
      <c r="BL139" s="6" t="s">
        <v>137</v>
      </c>
      <c r="BM139" s="6" t="s">
        <v>415</v>
      </c>
    </row>
    <row r="140" spans="2:51" s="6" customFormat="1" ht="18.75" customHeight="1">
      <c r="B140" s="121"/>
      <c r="E140" s="122"/>
      <c r="F140" s="184" t="s">
        <v>416</v>
      </c>
      <c r="G140" s="185"/>
      <c r="H140" s="185"/>
      <c r="I140" s="185"/>
      <c r="K140" s="123">
        <v>1252.184</v>
      </c>
      <c r="R140" s="124"/>
      <c r="T140" s="125"/>
      <c r="AA140" s="126"/>
      <c r="AT140" s="122" t="s">
        <v>157</v>
      </c>
      <c r="AU140" s="122" t="s">
        <v>96</v>
      </c>
      <c r="AV140" s="122" t="s">
        <v>96</v>
      </c>
      <c r="AW140" s="122" t="s">
        <v>107</v>
      </c>
      <c r="AX140" s="122" t="s">
        <v>19</v>
      </c>
      <c r="AY140" s="122" t="s">
        <v>132</v>
      </c>
    </row>
    <row r="141" spans="2:65" s="6" customFormat="1" ht="27" customHeight="1">
      <c r="B141" s="19"/>
      <c r="C141" s="113" t="s">
        <v>193</v>
      </c>
      <c r="D141" s="113" t="s">
        <v>133</v>
      </c>
      <c r="E141" s="114" t="s">
        <v>417</v>
      </c>
      <c r="F141" s="186" t="s">
        <v>418</v>
      </c>
      <c r="G141" s="187"/>
      <c r="H141" s="187"/>
      <c r="I141" s="187"/>
      <c r="J141" s="115" t="s">
        <v>189</v>
      </c>
      <c r="K141" s="116">
        <v>238.3</v>
      </c>
      <c r="L141" s="188"/>
      <c r="M141" s="187"/>
      <c r="N141" s="188">
        <f>ROUND($L$141*$K$141,2)</f>
        <v>0</v>
      </c>
      <c r="O141" s="187"/>
      <c r="P141" s="187"/>
      <c r="Q141" s="187"/>
      <c r="R141" s="20"/>
      <c r="T141" s="117"/>
      <c r="U141" s="26" t="s">
        <v>42</v>
      </c>
      <c r="V141" s="118">
        <v>0.177</v>
      </c>
      <c r="W141" s="118">
        <f>$V$141*$K$141</f>
        <v>42.1791</v>
      </c>
      <c r="X141" s="118">
        <v>0</v>
      </c>
      <c r="Y141" s="118">
        <f>$X$141*$K$141</f>
        <v>0</v>
      </c>
      <c r="Z141" s="118">
        <v>0</v>
      </c>
      <c r="AA141" s="119">
        <f>$Z$141*$K$141</f>
        <v>0</v>
      </c>
      <c r="AR141" s="6" t="s">
        <v>137</v>
      </c>
      <c r="AT141" s="6" t="s">
        <v>133</v>
      </c>
      <c r="AU141" s="6" t="s">
        <v>96</v>
      </c>
      <c r="AY141" s="6" t="s">
        <v>132</v>
      </c>
      <c r="BE141" s="120">
        <f>IF($U$141="základní",$N$141,0)</f>
        <v>0</v>
      </c>
      <c r="BF141" s="120">
        <f>IF($U$141="snížená",$N$141,0)</f>
        <v>0</v>
      </c>
      <c r="BG141" s="120">
        <f>IF($U$141="zákl. přenesená",$N$141,0)</f>
        <v>0</v>
      </c>
      <c r="BH141" s="120">
        <f>IF($U$141="sníž. přenesená",$N$141,0)</f>
        <v>0</v>
      </c>
      <c r="BI141" s="120">
        <f>IF($U$141="nulová",$N$141,0)</f>
        <v>0</v>
      </c>
      <c r="BJ141" s="6" t="s">
        <v>19</v>
      </c>
      <c r="BK141" s="120">
        <f>ROUND($L$141*$K$141,2)</f>
        <v>0</v>
      </c>
      <c r="BL141" s="6" t="s">
        <v>137</v>
      </c>
      <c r="BM141" s="6" t="s">
        <v>419</v>
      </c>
    </row>
    <row r="142" spans="2:51" s="6" customFormat="1" ht="32.25" customHeight="1">
      <c r="B142" s="121"/>
      <c r="E142" s="122"/>
      <c r="F142" s="184" t="s">
        <v>420</v>
      </c>
      <c r="G142" s="185"/>
      <c r="H142" s="185"/>
      <c r="I142" s="185"/>
      <c r="K142" s="123">
        <v>238.3</v>
      </c>
      <c r="R142" s="124"/>
      <c r="T142" s="125"/>
      <c r="AA142" s="126"/>
      <c r="AT142" s="122" t="s">
        <v>157</v>
      </c>
      <c r="AU142" s="122" t="s">
        <v>96</v>
      </c>
      <c r="AV142" s="122" t="s">
        <v>96</v>
      </c>
      <c r="AW142" s="122" t="s">
        <v>107</v>
      </c>
      <c r="AX142" s="122" t="s">
        <v>19</v>
      </c>
      <c r="AY142" s="122" t="s">
        <v>132</v>
      </c>
    </row>
    <row r="143" spans="2:65" s="6" customFormat="1" ht="15.75" customHeight="1">
      <c r="B143" s="19"/>
      <c r="C143" s="133" t="s">
        <v>197</v>
      </c>
      <c r="D143" s="133" t="s">
        <v>242</v>
      </c>
      <c r="E143" s="134" t="s">
        <v>421</v>
      </c>
      <c r="F143" s="192" t="s">
        <v>422</v>
      </c>
      <c r="G143" s="193"/>
      <c r="H143" s="193"/>
      <c r="I143" s="193"/>
      <c r="J143" s="135" t="s">
        <v>154</v>
      </c>
      <c r="K143" s="136">
        <v>42.045</v>
      </c>
      <c r="L143" s="194"/>
      <c r="M143" s="193"/>
      <c r="N143" s="194">
        <f>ROUND($L$143*$K$143,2)</f>
        <v>0</v>
      </c>
      <c r="O143" s="187"/>
      <c r="P143" s="187"/>
      <c r="Q143" s="187"/>
      <c r="R143" s="20"/>
      <c r="T143" s="117"/>
      <c r="U143" s="26" t="s">
        <v>42</v>
      </c>
      <c r="V143" s="118">
        <v>0</v>
      </c>
      <c r="W143" s="118">
        <f>$V$143*$K$143</f>
        <v>0</v>
      </c>
      <c r="X143" s="118">
        <v>0.21</v>
      </c>
      <c r="Y143" s="118">
        <f>$X$143*$K$143</f>
        <v>8.82945</v>
      </c>
      <c r="Z143" s="118">
        <v>0</v>
      </c>
      <c r="AA143" s="119">
        <f>$Z$143*$K$143</f>
        <v>0</v>
      </c>
      <c r="AR143" s="6" t="s">
        <v>172</v>
      </c>
      <c r="AT143" s="6" t="s">
        <v>242</v>
      </c>
      <c r="AU143" s="6" t="s">
        <v>96</v>
      </c>
      <c r="AY143" s="6" t="s">
        <v>132</v>
      </c>
      <c r="BE143" s="120">
        <f>IF($U$143="základní",$N$143,0)</f>
        <v>0</v>
      </c>
      <c r="BF143" s="120">
        <f>IF($U$143="snížená",$N$143,0)</f>
        <v>0</v>
      </c>
      <c r="BG143" s="120">
        <f>IF($U$143="zákl. přenesená",$N$143,0)</f>
        <v>0</v>
      </c>
      <c r="BH143" s="120">
        <f>IF($U$143="sníž. přenesená",$N$143,0)</f>
        <v>0</v>
      </c>
      <c r="BI143" s="120">
        <f>IF($U$143="nulová",$N$143,0)</f>
        <v>0</v>
      </c>
      <c r="BJ143" s="6" t="s">
        <v>19</v>
      </c>
      <c r="BK143" s="120">
        <f>ROUND($L$143*$K$143,2)</f>
        <v>0</v>
      </c>
      <c r="BL143" s="6" t="s">
        <v>137</v>
      </c>
      <c r="BM143" s="6" t="s">
        <v>423</v>
      </c>
    </row>
    <row r="144" spans="2:51" s="6" customFormat="1" ht="18.75" customHeight="1">
      <c r="B144" s="121"/>
      <c r="E144" s="122"/>
      <c r="F144" s="184" t="s">
        <v>424</v>
      </c>
      <c r="G144" s="185"/>
      <c r="H144" s="185"/>
      <c r="I144" s="185"/>
      <c r="K144" s="123">
        <v>42.045</v>
      </c>
      <c r="R144" s="124"/>
      <c r="T144" s="125"/>
      <c r="AA144" s="126"/>
      <c r="AT144" s="122" t="s">
        <v>157</v>
      </c>
      <c r="AU144" s="122" t="s">
        <v>96</v>
      </c>
      <c r="AV144" s="122" t="s">
        <v>96</v>
      </c>
      <c r="AW144" s="122" t="s">
        <v>107</v>
      </c>
      <c r="AX144" s="122" t="s">
        <v>19</v>
      </c>
      <c r="AY144" s="122" t="s">
        <v>132</v>
      </c>
    </row>
    <row r="145" spans="2:65" s="6" customFormat="1" ht="27" customHeight="1">
      <c r="B145" s="19"/>
      <c r="C145" s="113" t="s">
        <v>202</v>
      </c>
      <c r="D145" s="113" t="s">
        <v>133</v>
      </c>
      <c r="E145" s="114" t="s">
        <v>425</v>
      </c>
      <c r="F145" s="186" t="s">
        <v>426</v>
      </c>
      <c r="G145" s="187"/>
      <c r="H145" s="187"/>
      <c r="I145" s="187"/>
      <c r="J145" s="115" t="s">
        <v>189</v>
      </c>
      <c r="K145" s="116">
        <v>238.3</v>
      </c>
      <c r="L145" s="188"/>
      <c r="M145" s="187"/>
      <c r="N145" s="188">
        <f>ROUND($L$145*$K$145,2)</f>
        <v>0</v>
      </c>
      <c r="O145" s="187"/>
      <c r="P145" s="187"/>
      <c r="Q145" s="187"/>
      <c r="R145" s="20"/>
      <c r="T145" s="117"/>
      <c r="U145" s="26" t="s">
        <v>42</v>
      </c>
      <c r="V145" s="118">
        <v>0.058</v>
      </c>
      <c r="W145" s="118">
        <f>$V$145*$K$145</f>
        <v>13.8214</v>
      </c>
      <c r="X145" s="118">
        <v>0</v>
      </c>
      <c r="Y145" s="118">
        <f>$X$145*$K$145</f>
        <v>0</v>
      </c>
      <c r="Z145" s="118">
        <v>0</v>
      </c>
      <c r="AA145" s="119">
        <f>$Z$145*$K$145</f>
        <v>0</v>
      </c>
      <c r="AR145" s="6" t="s">
        <v>137</v>
      </c>
      <c r="AT145" s="6" t="s">
        <v>133</v>
      </c>
      <c r="AU145" s="6" t="s">
        <v>96</v>
      </c>
      <c r="AY145" s="6" t="s">
        <v>132</v>
      </c>
      <c r="BE145" s="120">
        <f>IF($U$145="základní",$N$145,0)</f>
        <v>0</v>
      </c>
      <c r="BF145" s="120">
        <f>IF($U$145="snížená",$N$145,0)</f>
        <v>0</v>
      </c>
      <c r="BG145" s="120">
        <f>IF($U$145="zákl. přenesená",$N$145,0)</f>
        <v>0</v>
      </c>
      <c r="BH145" s="120">
        <f>IF($U$145="sníž. přenesená",$N$145,0)</f>
        <v>0</v>
      </c>
      <c r="BI145" s="120">
        <f>IF($U$145="nulová",$N$145,0)</f>
        <v>0</v>
      </c>
      <c r="BJ145" s="6" t="s">
        <v>19</v>
      </c>
      <c r="BK145" s="120">
        <f>ROUND($L$145*$K$145,2)</f>
        <v>0</v>
      </c>
      <c r="BL145" s="6" t="s">
        <v>137</v>
      </c>
      <c r="BM145" s="6" t="s">
        <v>427</v>
      </c>
    </row>
    <row r="146" spans="2:65" s="6" customFormat="1" ht="15.75" customHeight="1">
      <c r="B146" s="19"/>
      <c r="C146" s="133" t="s">
        <v>8</v>
      </c>
      <c r="D146" s="133" t="s">
        <v>242</v>
      </c>
      <c r="E146" s="134" t="s">
        <v>428</v>
      </c>
      <c r="F146" s="192" t="s">
        <v>429</v>
      </c>
      <c r="G146" s="193"/>
      <c r="H146" s="193"/>
      <c r="I146" s="193"/>
      <c r="J146" s="135" t="s">
        <v>430</v>
      </c>
      <c r="K146" s="136">
        <v>3.575</v>
      </c>
      <c r="L146" s="194"/>
      <c r="M146" s="193"/>
      <c r="N146" s="194">
        <f>ROUND($L$146*$K$146,2)</f>
        <v>0</v>
      </c>
      <c r="O146" s="187"/>
      <c r="P146" s="187"/>
      <c r="Q146" s="187"/>
      <c r="R146" s="20"/>
      <c r="T146" s="117"/>
      <c r="U146" s="26" t="s">
        <v>42</v>
      </c>
      <c r="V146" s="118">
        <v>0</v>
      </c>
      <c r="W146" s="118">
        <f>$V$146*$K$146</f>
        <v>0</v>
      </c>
      <c r="X146" s="118">
        <v>0.001</v>
      </c>
      <c r="Y146" s="118">
        <f>$X$146*$K$146</f>
        <v>0.003575</v>
      </c>
      <c r="Z146" s="118">
        <v>0</v>
      </c>
      <c r="AA146" s="119">
        <f>$Z$146*$K$146</f>
        <v>0</v>
      </c>
      <c r="AR146" s="6" t="s">
        <v>172</v>
      </c>
      <c r="AT146" s="6" t="s">
        <v>242</v>
      </c>
      <c r="AU146" s="6" t="s">
        <v>96</v>
      </c>
      <c r="AY146" s="6" t="s">
        <v>132</v>
      </c>
      <c r="BE146" s="120">
        <f>IF($U$146="základní",$N$146,0)</f>
        <v>0</v>
      </c>
      <c r="BF146" s="120">
        <f>IF($U$146="snížená",$N$146,0)</f>
        <v>0</v>
      </c>
      <c r="BG146" s="120">
        <f>IF($U$146="zákl. přenesená",$N$146,0)</f>
        <v>0</v>
      </c>
      <c r="BH146" s="120">
        <f>IF($U$146="sníž. přenesená",$N$146,0)</f>
        <v>0</v>
      </c>
      <c r="BI146" s="120">
        <f>IF($U$146="nulová",$N$146,0)</f>
        <v>0</v>
      </c>
      <c r="BJ146" s="6" t="s">
        <v>19</v>
      </c>
      <c r="BK146" s="120">
        <f>ROUND($L$146*$K$146,2)</f>
        <v>0</v>
      </c>
      <c r="BL146" s="6" t="s">
        <v>137</v>
      </c>
      <c r="BM146" s="6" t="s">
        <v>431</v>
      </c>
    </row>
    <row r="147" spans="2:51" s="6" customFormat="1" ht="18.75" customHeight="1">
      <c r="B147" s="121"/>
      <c r="E147" s="122"/>
      <c r="F147" s="184" t="s">
        <v>432</v>
      </c>
      <c r="G147" s="185"/>
      <c r="H147" s="185"/>
      <c r="I147" s="185"/>
      <c r="K147" s="123">
        <v>3.575</v>
      </c>
      <c r="R147" s="124"/>
      <c r="T147" s="125"/>
      <c r="AA147" s="126"/>
      <c r="AT147" s="122" t="s">
        <v>157</v>
      </c>
      <c r="AU147" s="122" t="s">
        <v>96</v>
      </c>
      <c r="AV147" s="122" t="s">
        <v>96</v>
      </c>
      <c r="AW147" s="122" t="s">
        <v>107</v>
      </c>
      <c r="AX147" s="122" t="s">
        <v>19</v>
      </c>
      <c r="AY147" s="122" t="s">
        <v>132</v>
      </c>
    </row>
    <row r="148" spans="2:65" s="6" customFormat="1" ht="15.75" customHeight="1">
      <c r="B148" s="19"/>
      <c r="C148" s="113" t="s">
        <v>213</v>
      </c>
      <c r="D148" s="113" t="s">
        <v>133</v>
      </c>
      <c r="E148" s="114" t="s">
        <v>433</v>
      </c>
      <c r="F148" s="186" t="s">
        <v>434</v>
      </c>
      <c r="G148" s="187"/>
      <c r="H148" s="187"/>
      <c r="I148" s="187"/>
      <c r="J148" s="115" t="s">
        <v>189</v>
      </c>
      <c r="K148" s="116">
        <v>1536.326</v>
      </c>
      <c r="L148" s="188"/>
      <c r="M148" s="187"/>
      <c r="N148" s="188">
        <f>ROUND($L$148*$K$148,2)</f>
        <v>0</v>
      </c>
      <c r="O148" s="187"/>
      <c r="P148" s="187"/>
      <c r="Q148" s="187"/>
      <c r="R148" s="20"/>
      <c r="T148" s="117"/>
      <c r="U148" s="26" t="s">
        <v>42</v>
      </c>
      <c r="V148" s="118">
        <v>0.018</v>
      </c>
      <c r="W148" s="118">
        <f>$V$148*$K$148</f>
        <v>27.653868</v>
      </c>
      <c r="X148" s="118">
        <v>0</v>
      </c>
      <c r="Y148" s="118">
        <f>$X$148*$K$148</f>
        <v>0</v>
      </c>
      <c r="Z148" s="118">
        <v>0</v>
      </c>
      <c r="AA148" s="119">
        <f>$Z$148*$K$148</f>
        <v>0</v>
      </c>
      <c r="AR148" s="6" t="s">
        <v>137</v>
      </c>
      <c r="AT148" s="6" t="s">
        <v>133</v>
      </c>
      <c r="AU148" s="6" t="s">
        <v>96</v>
      </c>
      <c r="AY148" s="6" t="s">
        <v>132</v>
      </c>
      <c r="BE148" s="120">
        <f>IF($U$148="základní",$N$148,0)</f>
        <v>0</v>
      </c>
      <c r="BF148" s="120">
        <f>IF($U$148="snížená",$N$148,0)</f>
        <v>0</v>
      </c>
      <c r="BG148" s="120">
        <f>IF($U$148="zákl. přenesená",$N$148,0)</f>
        <v>0</v>
      </c>
      <c r="BH148" s="120">
        <f>IF($U$148="sníž. přenesená",$N$148,0)</f>
        <v>0</v>
      </c>
      <c r="BI148" s="120">
        <f>IF($U$148="nulová",$N$148,0)</f>
        <v>0</v>
      </c>
      <c r="BJ148" s="6" t="s">
        <v>19</v>
      </c>
      <c r="BK148" s="120">
        <f>ROUND($L$148*$K$148,2)</f>
        <v>0</v>
      </c>
      <c r="BL148" s="6" t="s">
        <v>137</v>
      </c>
      <c r="BM148" s="6" t="s">
        <v>435</v>
      </c>
    </row>
    <row r="149" spans="2:51" s="6" customFormat="1" ht="32.25" customHeight="1">
      <c r="B149" s="121"/>
      <c r="E149" s="122"/>
      <c r="F149" s="184" t="s">
        <v>436</v>
      </c>
      <c r="G149" s="185"/>
      <c r="H149" s="185"/>
      <c r="I149" s="185"/>
      <c r="K149" s="123">
        <v>1536.326</v>
      </c>
      <c r="R149" s="124"/>
      <c r="T149" s="125"/>
      <c r="AA149" s="126"/>
      <c r="AT149" s="122" t="s">
        <v>157</v>
      </c>
      <c r="AU149" s="122" t="s">
        <v>96</v>
      </c>
      <c r="AV149" s="122" t="s">
        <v>96</v>
      </c>
      <c r="AW149" s="122" t="s">
        <v>107</v>
      </c>
      <c r="AX149" s="122" t="s">
        <v>19</v>
      </c>
      <c r="AY149" s="122" t="s">
        <v>132</v>
      </c>
    </row>
    <row r="150" spans="2:65" s="6" customFormat="1" ht="15.75" customHeight="1">
      <c r="B150" s="19"/>
      <c r="C150" s="113" t="s">
        <v>218</v>
      </c>
      <c r="D150" s="113" t="s">
        <v>133</v>
      </c>
      <c r="E150" s="114" t="s">
        <v>437</v>
      </c>
      <c r="F150" s="186" t="s">
        <v>438</v>
      </c>
      <c r="G150" s="187"/>
      <c r="H150" s="187"/>
      <c r="I150" s="187"/>
      <c r="J150" s="115" t="s">
        <v>189</v>
      </c>
      <c r="K150" s="116">
        <v>365</v>
      </c>
      <c r="L150" s="188"/>
      <c r="M150" s="187"/>
      <c r="N150" s="188">
        <f>ROUND($L$150*$K$150,2)</f>
        <v>0</v>
      </c>
      <c r="O150" s="187"/>
      <c r="P150" s="187"/>
      <c r="Q150" s="187"/>
      <c r="R150" s="20"/>
      <c r="T150" s="117"/>
      <c r="U150" s="26" t="s">
        <v>42</v>
      </c>
      <c r="V150" s="118">
        <v>0.128</v>
      </c>
      <c r="W150" s="118">
        <f>$V$150*$K$150</f>
        <v>46.72</v>
      </c>
      <c r="X150" s="118">
        <v>0</v>
      </c>
      <c r="Y150" s="118">
        <f>$X$150*$K$150</f>
        <v>0</v>
      </c>
      <c r="Z150" s="118">
        <v>0</v>
      </c>
      <c r="AA150" s="119">
        <f>$Z$150*$K$150</f>
        <v>0</v>
      </c>
      <c r="AR150" s="6" t="s">
        <v>137</v>
      </c>
      <c r="AT150" s="6" t="s">
        <v>133</v>
      </c>
      <c r="AU150" s="6" t="s">
        <v>96</v>
      </c>
      <c r="AY150" s="6" t="s">
        <v>132</v>
      </c>
      <c r="BE150" s="120">
        <f>IF($U$150="základní",$N$150,0)</f>
        <v>0</v>
      </c>
      <c r="BF150" s="120">
        <f>IF($U$150="snížená",$N$150,0)</f>
        <v>0</v>
      </c>
      <c r="BG150" s="120">
        <f>IF($U$150="zákl. přenesená",$N$150,0)</f>
        <v>0</v>
      </c>
      <c r="BH150" s="120">
        <f>IF($U$150="sníž. přenesená",$N$150,0)</f>
        <v>0</v>
      </c>
      <c r="BI150" s="120">
        <f>IF($U$150="nulová",$N$150,0)</f>
        <v>0</v>
      </c>
      <c r="BJ150" s="6" t="s">
        <v>19</v>
      </c>
      <c r="BK150" s="120">
        <f>ROUND($L$150*$K$150,2)</f>
        <v>0</v>
      </c>
      <c r="BL150" s="6" t="s">
        <v>137</v>
      </c>
      <c r="BM150" s="6" t="s">
        <v>439</v>
      </c>
    </row>
    <row r="151" spans="2:51" s="6" customFormat="1" ht="18.75" customHeight="1">
      <c r="B151" s="121"/>
      <c r="E151" s="122"/>
      <c r="F151" s="184" t="s">
        <v>440</v>
      </c>
      <c r="G151" s="185"/>
      <c r="H151" s="185"/>
      <c r="I151" s="185"/>
      <c r="K151" s="123">
        <v>365</v>
      </c>
      <c r="R151" s="124"/>
      <c r="T151" s="125"/>
      <c r="AA151" s="126"/>
      <c r="AT151" s="122" t="s">
        <v>157</v>
      </c>
      <c r="AU151" s="122" t="s">
        <v>96</v>
      </c>
      <c r="AV151" s="122" t="s">
        <v>96</v>
      </c>
      <c r="AW151" s="122" t="s">
        <v>107</v>
      </c>
      <c r="AX151" s="122" t="s">
        <v>19</v>
      </c>
      <c r="AY151" s="122" t="s">
        <v>132</v>
      </c>
    </row>
    <row r="152" spans="2:65" s="6" customFormat="1" ht="39" customHeight="1">
      <c r="B152" s="19"/>
      <c r="C152" s="113" t="s">
        <v>224</v>
      </c>
      <c r="D152" s="113" t="s">
        <v>133</v>
      </c>
      <c r="E152" s="114" t="s">
        <v>441</v>
      </c>
      <c r="F152" s="186" t="s">
        <v>442</v>
      </c>
      <c r="G152" s="187"/>
      <c r="H152" s="187"/>
      <c r="I152" s="187"/>
      <c r="J152" s="115" t="s">
        <v>189</v>
      </c>
      <c r="K152" s="116">
        <v>238.3</v>
      </c>
      <c r="L152" s="188"/>
      <c r="M152" s="187"/>
      <c r="N152" s="188">
        <f>ROUND($L$152*$K$152,2)</f>
        <v>0</v>
      </c>
      <c r="O152" s="187"/>
      <c r="P152" s="187"/>
      <c r="Q152" s="187"/>
      <c r="R152" s="20"/>
      <c r="T152" s="117"/>
      <c r="U152" s="26" t="s">
        <v>42</v>
      </c>
      <c r="V152" s="118">
        <v>0.004</v>
      </c>
      <c r="W152" s="118">
        <f>$V$152*$K$152</f>
        <v>0.9532</v>
      </c>
      <c r="X152" s="118">
        <v>0</v>
      </c>
      <c r="Y152" s="118">
        <f>$X$152*$K$152</f>
        <v>0</v>
      </c>
      <c r="Z152" s="118">
        <v>0</v>
      </c>
      <c r="AA152" s="119">
        <f>$Z$152*$K$152</f>
        <v>0</v>
      </c>
      <c r="AR152" s="6" t="s">
        <v>137</v>
      </c>
      <c r="AT152" s="6" t="s">
        <v>133</v>
      </c>
      <c r="AU152" s="6" t="s">
        <v>96</v>
      </c>
      <c r="AY152" s="6" t="s">
        <v>132</v>
      </c>
      <c r="BE152" s="120">
        <f>IF($U$152="základní",$N$152,0)</f>
        <v>0</v>
      </c>
      <c r="BF152" s="120">
        <f>IF($U$152="snížená",$N$152,0)</f>
        <v>0</v>
      </c>
      <c r="BG152" s="120">
        <f>IF($U$152="zákl. přenesená",$N$152,0)</f>
        <v>0</v>
      </c>
      <c r="BH152" s="120">
        <f>IF($U$152="sníž. přenesená",$N$152,0)</f>
        <v>0</v>
      </c>
      <c r="BI152" s="120">
        <f>IF($U$152="nulová",$N$152,0)</f>
        <v>0</v>
      </c>
      <c r="BJ152" s="6" t="s">
        <v>19</v>
      </c>
      <c r="BK152" s="120">
        <f>ROUND($L$152*$K$152,2)</f>
        <v>0</v>
      </c>
      <c r="BL152" s="6" t="s">
        <v>137</v>
      </c>
      <c r="BM152" s="6" t="s">
        <v>443</v>
      </c>
    </row>
    <row r="153" spans="2:65" s="6" customFormat="1" ht="27" customHeight="1">
      <c r="B153" s="19"/>
      <c r="C153" s="113" t="s">
        <v>235</v>
      </c>
      <c r="D153" s="113" t="s">
        <v>133</v>
      </c>
      <c r="E153" s="114" t="s">
        <v>444</v>
      </c>
      <c r="F153" s="186" t="s">
        <v>445</v>
      </c>
      <c r="G153" s="187"/>
      <c r="H153" s="187"/>
      <c r="I153" s="187"/>
      <c r="J153" s="115" t="s">
        <v>189</v>
      </c>
      <c r="K153" s="116">
        <v>238.3</v>
      </c>
      <c r="L153" s="188"/>
      <c r="M153" s="187"/>
      <c r="N153" s="188">
        <f>ROUND($L$153*$K$153,2)</f>
        <v>0</v>
      </c>
      <c r="O153" s="187"/>
      <c r="P153" s="187"/>
      <c r="Q153" s="187"/>
      <c r="R153" s="20"/>
      <c r="T153" s="117"/>
      <c r="U153" s="26" t="s">
        <v>42</v>
      </c>
      <c r="V153" s="118">
        <v>0.011</v>
      </c>
      <c r="W153" s="118">
        <f>$V$153*$K$153</f>
        <v>2.6213</v>
      </c>
      <c r="X153" s="118">
        <v>0</v>
      </c>
      <c r="Y153" s="118">
        <f>$X$153*$K$153</f>
        <v>0</v>
      </c>
      <c r="Z153" s="118">
        <v>0</v>
      </c>
      <c r="AA153" s="119">
        <f>$Z$153*$K$153</f>
        <v>0</v>
      </c>
      <c r="AR153" s="6" t="s">
        <v>137</v>
      </c>
      <c r="AT153" s="6" t="s">
        <v>133</v>
      </c>
      <c r="AU153" s="6" t="s">
        <v>96</v>
      </c>
      <c r="AY153" s="6" t="s">
        <v>132</v>
      </c>
      <c r="BE153" s="120">
        <f>IF($U$153="základní",$N$153,0)</f>
        <v>0</v>
      </c>
      <c r="BF153" s="120">
        <f>IF($U$153="snížená",$N$153,0)</f>
        <v>0</v>
      </c>
      <c r="BG153" s="120">
        <f>IF($U$153="zákl. přenesená",$N$153,0)</f>
        <v>0</v>
      </c>
      <c r="BH153" s="120">
        <f>IF($U$153="sníž. přenesená",$N$153,0)</f>
        <v>0</v>
      </c>
      <c r="BI153" s="120">
        <f>IF($U$153="nulová",$N$153,0)</f>
        <v>0</v>
      </c>
      <c r="BJ153" s="6" t="s">
        <v>19</v>
      </c>
      <c r="BK153" s="120">
        <f>ROUND($L$153*$K$153,2)</f>
        <v>0</v>
      </c>
      <c r="BL153" s="6" t="s">
        <v>137</v>
      </c>
      <c r="BM153" s="6" t="s">
        <v>446</v>
      </c>
    </row>
    <row r="154" spans="2:65" s="6" customFormat="1" ht="15.75" customHeight="1">
      <c r="B154" s="19"/>
      <c r="C154" s="113" t="s">
        <v>241</v>
      </c>
      <c r="D154" s="113" t="s">
        <v>133</v>
      </c>
      <c r="E154" s="114" t="s">
        <v>447</v>
      </c>
      <c r="F154" s="186" t="s">
        <v>448</v>
      </c>
      <c r="G154" s="187"/>
      <c r="H154" s="187"/>
      <c r="I154" s="187"/>
      <c r="J154" s="115" t="s">
        <v>154</v>
      </c>
      <c r="K154" s="116">
        <v>19.064</v>
      </c>
      <c r="L154" s="188"/>
      <c r="M154" s="187"/>
      <c r="N154" s="188">
        <f>ROUND($L$154*$K$154,2)</f>
        <v>0</v>
      </c>
      <c r="O154" s="187"/>
      <c r="P154" s="187"/>
      <c r="Q154" s="187"/>
      <c r="R154" s="20"/>
      <c r="T154" s="117"/>
      <c r="U154" s="26" t="s">
        <v>42</v>
      </c>
      <c r="V154" s="118">
        <v>0.26</v>
      </c>
      <c r="W154" s="118">
        <f>$V$154*$K$154</f>
        <v>4.95664</v>
      </c>
      <c r="X154" s="118">
        <v>0</v>
      </c>
      <c r="Y154" s="118">
        <f>$X$154*$K$154</f>
        <v>0</v>
      </c>
      <c r="Z154" s="118">
        <v>0</v>
      </c>
      <c r="AA154" s="119">
        <f>$Z$154*$K$154</f>
        <v>0</v>
      </c>
      <c r="AR154" s="6" t="s">
        <v>137</v>
      </c>
      <c r="AT154" s="6" t="s">
        <v>133</v>
      </c>
      <c r="AU154" s="6" t="s">
        <v>96</v>
      </c>
      <c r="AY154" s="6" t="s">
        <v>132</v>
      </c>
      <c r="BE154" s="120">
        <f>IF($U$154="základní",$N$154,0)</f>
        <v>0</v>
      </c>
      <c r="BF154" s="120">
        <f>IF($U$154="snížená",$N$154,0)</f>
        <v>0</v>
      </c>
      <c r="BG154" s="120">
        <f>IF($U$154="zákl. přenesená",$N$154,0)</f>
        <v>0</v>
      </c>
      <c r="BH154" s="120">
        <f>IF($U$154="sníž. přenesená",$N$154,0)</f>
        <v>0</v>
      </c>
      <c r="BI154" s="120">
        <f>IF($U$154="nulová",$N$154,0)</f>
        <v>0</v>
      </c>
      <c r="BJ154" s="6" t="s">
        <v>19</v>
      </c>
      <c r="BK154" s="120">
        <f>ROUND($L$154*$K$154,2)</f>
        <v>0</v>
      </c>
      <c r="BL154" s="6" t="s">
        <v>137</v>
      </c>
      <c r="BM154" s="6" t="s">
        <v>449</v>
      </c>
    </row>
    <row r="155" spans="2:51" s="6" customFormat="1" ht="18.75" customHeight="1">
      <c r="B155" s="121"/>
      <c r="E155" s="122"/>
      <c r="F155" s="184" t="s">
        <v>450</v>
      </c>
      <c r="G155" s="185"/>
      <c r="H155" s="185"/>
      <c r="I155" s="185"/>
      <c r="K155" s="123">
        <v>19.064</v>
      </c>
      <c r="R155" s="124"/>
      <c r="T155" s="125"/>
      <c r="AA155" s="126"/>
      <c r="AT155" s="122" t="s">
        <v>157</v>
      </c>
      <c r="AU155" s="122" t="s">
        <v>96</v>
      </c>
      <c r="AV155" s="122" t="s">
        <v>96</v>
      </c>
      <c r="AW155" s="122" t="s">
        <v>107</v>
      </c>
      <c r="AX155" s="122" t="s">
        <v>19</v>
      </c>
      <c r="AY155" s="122" t="s">
        <v>132</v>
      </c>
    </row>
    <row r="156" spans="2:63" s="103" customFormat="1" ht="30.75" customHeight="1">
      <c r="B156" s="104"/>
      <c r="D156" s="112" t="s">
        <v>110</v>
      </c>
      <c r="E156" s="112"/>
      <c r="F156" s="112"/>
      <c r="G156" s="112"/>
      <c r="H156" s="112"/>
      <c r="I156" s="112"/>
      <c r="J156" s="112"/>
      <c r="K156" s="112"/>
      <c r="L156" s="112"/>
      <c r="M156" s="112"/>
      <c r="N156" s="181">
        <f>$BK$156</f>
        <v>0</v>
      </c>
      <c r="O156" s="182"/>
      <c r="P156" s="182"/>
      <c r="Q156" s="182"/>
      <c r="R156" s="107"/>
      <c r="T156" s="108"/>
      <c r="W156" s="109">
        <f>SUM($W$157:$W$163)</f>
        <v>127.13056</v>
      </c>
      <c r="Y156" s="109">
        <f>SUM($Y$157:$Y$163)</f>
        <v>0.32944</v>
      </c>
      <c r="AA156" s="110">
        <f>SUM($AA$157:$AA$163)</f>
        <v>0</v>
      </c>
      <c r="AR156" s="106" t="s">
        <v>19</v>
      </c>
      <c r="AT156" s="106" t="s">
        <v>76</v>
      </c>
      <c r="AU156" s="106" t="s">
        <v>19</v>
      </c>
      <c r="AY156" s="106" t="s">
        <v>132</v>
      </c>
      <c r="BK156" s="111">
        <f>SUM($BK$157:$BK$163)</f>
        <v>0</v>
      </c>
    </row>
    <row r="157" spans="2:65" s="6" customFormat="1" ht="27" customHeight="1">
      <c r="B157" s="19"/>
      <c r="C157" s="113" t="s">
        <v>7</v>
      </c>
      <c r="D157" s="113" t="s">
        <v>133</v>
      </c>
      <c r="E157" s="114" t="s">
        <v>451</v>
      </c>
      <c r="F157" s="186" t="s">
        <v>248</v>
      </c>
      <c r="G157" s="187"/>
      <c r="H157" s="187"/>
      <c r="I157" s="187"/>
      <c r="J157" s="115" t="s">
        <v>154</v>
      </c>
      <c r="K157" s="116">
        <v>112.008</v>
      </c>
      <c r="L157" s="188"/>
      <c r="M157" s="187"/>
      <c r="N157" s="188">
        <f>ROUND($L$157*$K$157,2)</f>
        <v>0</v>
      </c>
      <c r="O157" s="187"/>
      <c r="P157" s="187"/>
      <c r="Q157" s="187"/>
      <c r="R157" s="20"/>
      <c r="T157" s="117"/>
      <c r="U157" s="26" t="s">
        <v>42</v>
      </c>
      <c r="V157" s="118">
        <v>0.92</v>
      </c>
      <c r="W157" s="118">
        <f>$V$157*$K$157</f>
        <v>103.04736</v>
      </c>
      <c r="X157" s="118">
        <v>0</v>
      </c>
      <c r="Y157" s="118">
        <f>$X$157*$K$157</f>
        <v>0</v>
      </c>
      <c r="Z157" s="118">
        <v>0</v>
      </c>
      <c r="AA157" s="119">
        <f>$Z$157*$K$157</f>
        <v>0</v>
      </c>
      <c r="AR157" s="6" t="s">
        <v>137</v>
      </c>
      <c r="AT157" s="6" t="s">
        <v>133</v>
      </c>
      <c r="AU157" s="6" t="s">
        <v>96</v>
      </c>
      <c r="AY157" s="6" t="s">
        <v>132</v>
      </c>
      <c r="BE157" s="120">
        <f>IF($U$157="základní",$N$157,0)</f>
        <v>0</v>
      </c>
      <c r="BF157" s="120">
        <f>IF($U$157="snížená",$N$157,0)</f>
        <v>0</v>
      </c>
      <c r="BG157" s="120">
        <f>IF($U$157="zákl. přenesená",$N$157,0)</f>
        <v>0</v>
      </c>
      <c r="BH157" s="120">
        <f>IF($U$157="sníž. přenesená",$N$157,0)</f>
        <v>0</v>
      </c>
      <c r="BI157" s="120">
        <f>IF($U$157="nulová",$N$157,0)</f>
        <v>0</v>
      </c>
      <c r="BJ157" s="6" t="s">
        <v>19</v>
      </c>
      <c r="BK157" s="120">
        <f>ROUND($L$157*$K$157,2)</f>
        <v>0</v>
      </c>
      <c r="BL157" s="6" t="s">
        <v>137</v>
      </c>
      <c r="BM157" s="6" t="s">
        <v>452</v>
      </c>
    </row>
    <row r="158" spans="2:51" s="6" customFormat="1" ht="18.75" customHeight="1">
      <c r="B158" s="121"/>
      <c r="E158" s="122"/>
      <c r="F158" s="184" t="s">
        <v>453</v>
      </c>
      <c r="G158" s="185"/>
      <c r="H158" s="185"/>
      <c r="I158" s="185"/>
      <c r="K158" s="123">
        <v>42.6</v>
      </c>
      <c r="R158" s="124"/>
      <c r="T158" s="125"/>
      <c r="AA158" s="126"/>
      <c r="AT158" s="122" t="s">
        <v>157</v>
      </c>
      <c r="AU158" s="122" t="s">
        <v>96</v>
      </c>
      <c r="AV158" s="122" t="s">
        <v>96</v>
      </c>
      <c r="AW158" s="122" t="s">
        <v>107</v>
      </c>
      <c r="AX158" s="122" t="s">
        <v>77</v>
      </c>
      <c r="AY158" s="122" t="s">
        <v>132</v>
      </c>
    </row>
    <row r="159" spans="2:51" s="6" customFormat="1" ht="18.75" customHeight="1">
      <c r="B159" s="121"/>
      <c r="E159" s="122"/>
      <c r="F159" s="184" t="s">
        <v>454</v>
      </c>
      <c r="G159" s="185"/>
      <c r="H159" s="185"/>
      <c r="I159" s="185"/>
      <c r="K159" s="123">
        <v>69.408</v>
      </c>
      <c r="R159" s="124"/>
      <c r="T159" s="125"/>
      <c r="AA159" s="126"/>
      <c r="AT159" s="122" t="s">
        <v>157</v>
      </c>
      <c r="AU159" s="122" t="s">
        <v>96</v>
      </c>
      <c r="AV159" s="122" t="s">
        <v>96</v>
      </c>
      <c r="AW159" s="122" t="s">
        <v>107</v>
      </c>
      <c r="AX159" s="122" t="s">
        <v>77</v>
      </c>
      <c r="AY159" s="122" t="s">
        <v>132</v>
      </c>
    </row>
    <row r="160" spans="2:51" s="6" customFormat="1" ht="18.75" customHeight="1">
      <c r="B160" s="127"/>
      <c r="E160" s="128"/>
      <c r="F160" s="195" t="s">
        <v>164</v>
      </c>
      <c r="G160" s="196"/>
      <c r="H160" s="196"/>
      <c r="I160" s="196"/>
      <c r="K160" s="129">
        <v>112.008</v>
      </c>
      <c r="R160" s="130"/>
      <c r="T160" s="131"/>
      <c r="AA160" s="132"/>
      <c r="AT160" s="128" t="s">
        <v>157</v>
      </c>
      <c r="AU160" s="128" t="s">
        <v>96</v>
      </c>
      <c r="AV160" s="128" t="s">
        <v>137</v>
      </c>
      <c r="AW160" s="128" t="s">
        <v>107</v>
      </c>
      <c r="AX160" s="128" t="s">
        <v>19</v>
      </c>
      <c r="AY160" s="128" t="s">
        <v>132</v>
      </c>
    </row>
    <row r="161" spans="2:65" s="6" customFormat="1" ht="27" customHeight="1">
      <c r="B161" s="19"/>
      <c r="C161" s="113" t="s">
        <v>252</v>
      </c>
      <c r="D161" s="113" t="s">
        <v>133</v>
      </c>
      <c r="E161" s="114" t="s">
        <v>455</v>
      </c>
      <c r="F161" s="186" t="s">
        <v>456</v>
      </c>
      <c r="G161" s="187"/>
      <c r="H161" s="187"/>
      <c r="I161" s="187"/>
      <c r="J161" s="115" t="s">
        <v>154</v>
      </c>
      <c r="K161" s="116">
        <v>3.55</v>
      </c>
      <c r="L161" s="188"/>
      <c r="M161" s="187"/>
      <c r="N161" s="188">
        <f>ROUND($L$161*$K$161,2)</f>
        <v>0</v>
      </c>
      <c r="O161" s="187"/>
      <c r="P161" s="187"/>
      <c r="Q161" s="187"/>
      <c r="R161" s="20"/>
      <c r="T161" s="117"/>
      <c r="U161" s="26" t="s">
        <v>42</v>
      </c>
      <c r="V161" s="118">
        <v>1.584</v>
      </c>
      <c r="W161" s="118">
        <f>$V$161*$K$161</f>
        <v>5.6232</v>
      </c>
      <c r="X161" s="118">
        <v>0</v>
      </c>
      <c r="Y161" s="118">
        <f>$X$161*$K$161</f>
        <v>0</v>
      </c>
      <c r="Z161" s="118">
        <v>0</v>
      </c>
      <c r="AA161" s="119">
        <f>$Z$161*$K$161</f>
        <v>0</v>
      </c>
      <c r="AR161" s="6" t="s">
        <v>137</v>
      </c>
      <c r="AT161" s="6" t="s">
        <v>133</v>
      </c>
      <c r="AU161" s="6" t="s">
        <v>96</v>
      </c>
      <c r="AY161" s="6" t="s">
        <v>132</v>
      </c>
      <c r="BE161" s="120">
        <f>IF($U$161="základní",$N$161,0)</f>
        <v>0</v>
      </c>
      <c r="BF161" s="120">
        <f>IF($U$161="snížená",$N$161,0)</f>
        <v>0</v>
      </c>
      <c r="BG161" s="120">
        <f>IF($U$161="zákl. přenesená",$N$161,0)</f>
        <v>0</v>
      </c>
      <c r="BH161" s="120">
        <f>IF($U$161="sníž. přenesená",$N$161,0)</f>
        <v>0</v>
      </c>
      <c r="BI161" s="120">
        <f>IF($U$161="nulová",$N$161,0)</f>
        <v>0</v>
      </c>
      <c r="BJ161" s="6" t="s">
        <v>19</v>
      </c>
      <c r="BK161" s="120">
        <f>ROUND($L$161*$K$161,2)</f>
        <v>0</v>
      </c>
      <c r="BL161" s="6" t="s">
        <v>137</v>
      </c>
      <c r="BM161" s="6" t="s">
        <v>457</v>
      </c>
    </row>
    <row r="162" spans="2:51" s="6" customFormat="1" ht="18.75" customHeight="1">
      <c r="B162" s="121"/>
      <c r="E162" s="122"/>
      <c r="F162" s="184" t="s">
        <v>458</v>
      </c>
      <c r="G162" s="185"/>
      <c r="H162" s="185"/>
      <c r="I162" s="185"/>
      <c r="K162" s="123">
        <v>3.55</v>
      </c>
      <c r="R162" s="124"/>
      <c r="T162" s="125"/>
      <c r="AA162" s="126"/>
      <c r="AT162" s="122" t="s">
        <v>157</v>
      </c>
      <c r="AU162" s="122" t="s">
        <v>96</v>
      </c>
      <c r="AV162" s="122" t="s">
        <v>96</v>
      </c>
      <c r="AW162" s="122" t="s">
        <v>107</v>
      </c>
      <c r="AX162" s="122" t="s">
        <v>19</v>
      </c>
      <c r="AY162" s="122" t="s">
        <v>132</v>
      </c>
    </row>
    <row r="163" spans="2:65" s="6" customFormat="1" ht="27" customHeight="1">
      <c r="B163" s="19"/>
      <c r="C163" s="113" t="s">
        <v>256</v>
      </c>
      <c r="D163" s="113" t="s">
        <v>133</v>
      </c>
      <c r="E163" s="114" t="s">
        <v>459</v>
      </c>
      <c r="F163" s="186" t="s">
        <v>460</v>
      </c>
      <c r="G163" s="187"/>
      <c r="H163" s="187"/>
      <c r="I163" s="187"/>
      <c r="J163" s="115" t="s">
        <v>146</v>
      </c>
      <c r="K163" s="116">
        <v>284</v>
      </c>
      <c r="L163" s="188"/>
      <c r="M163" s="187"/>
      <c r="N163" s="188">
        <f>ROUND($L$163*$K$163,2)</f>
        <v>0</v>
      </c>
      <c r="O163" s="187"/>
      <c r="P163" s="187"/>
      <c r="Q163" s="187"/>
      <c r="R163" s="20"/>
      <c r="T163" s="117"/>
      <c r="U163" s="26" t="s">
        <v>42</v>
      </c>
      <c r="V163" s="118">
        <v>0.065</v>
      </c>
      <c r="W163" s="118">
        <f>$V$163*$K$163</f>
        <v>18.46</v>
      </c>
      <c r="X163" s="118">
        <v>0.00116</v>
      </c>
      <c r="Y163" s="118">
        <f>$X$163*$K$163</f>
        <v>0.32944</v>
      </c>
      <c r="Z163" s="118">
        <v>0</v>
      </c>
      <c r="AA163" s="119">
        <f>$Z$163*$K$163</f>
        <v>0</v>
      </c>
      <c r="AR163" s="6" t="s">
        <v>137</v>
      </c>
      <c r="AT163" s="6" t="s">
        <v>133</v>
      </c>
      <c r="AU163" s="6" t="s">
        <v>96</v>
      </c>
      <c r="AY163" s="6" t="s">
        <v>132</v>
      </c>
      <c r="BE163" s="120">
        <f>IF($U$163="základní",$N$163,0)</f>
        <v>0</v>
      </c>
      <c r="BF163" s="120">
        <f>IF($U$163="snížená",$N$163,0)</f>
        <v>0</v>
      </c>
      <c r="BG163" s="120">
        <f>IF($U$163="zákl. přenesená",$N$163,0)</f>
        <v>0</v>
      </c>
      <c r="BH163" s="120">
        <f>IF($U$163="sníž. přenesená",$N$163,0)</f>
        <v>0</v>
      </c>
      <c r="BI163" s="120">
        <f>IF($U$163="nulová",$N$163,0)</f>
        <v>0</v>
      </c>
      <c r="BJ163" s="6" t="s">
        <v>19</v>
      </c>
      <c r="BK163" s="120">
        <f>ROUND($L$163*$K$163,2)</f>
        <v>0</v>
      </c>
      <c r="BL163" s="6" t="s">
        <v>137</v>
      </c>
      <c r="BM163" s="6" t="s">
        <v>461</v>
      </c>
    </row>
    <row r="164" spans="2:63" s="103" customFormat="1" ht="30.75" customHeight="1">
      <c r="B164" s="104"/>
      <c r="D164" s="112" t="s">
        <v>112</v>
      </c>
      <c r="E164" s="112"/>
      <c r="F164" s="112"/>
      <c r="G164" s="112"/>
      <c r="H164" s="112"/>
      <c r="I164" s="112"/>
      <c r="J164" s="112"/>
      <c r="K164" s="112"/>
      <c r="L164" s="112"/>
      <c r="M164" s="112"/>
      <c r="N164" s="181">
        <f>$BK$164</f>
        <v>0</v>
      </c>
      <c r="O164" s="182"/>
      <c r="P164" s="182"/>
      <c r="Q164" s="182"/>
      <c r="R164" s="107"/>
      <c r="T164" s="108"/>
      <c r="W164" s="109">
        <f>SUM($W$165:$W$198)</f>
        <v>405.098776</v>
      </c>
      <c r="Y164" s="109">
        <f>SUM($Y$165:$Y$198)</f>
        <v>42.802074000000005</v>
      </c>
      <c r="AA164" s="110">
        <f>SUM($AA$165:$AA$198)</f>
        <v>0</v>
      </c>
      <c r="AR164" s="106" t="s">
        <v>19</v>
      </c>
      <c r="AT164" s="106" t="s">
        <v>76</v>
      </c>
      <c r="AU164" s="106" t="s">
        <v>19</v>
      </c>
      <c r="AY164" s="106" t="s">
        <v>132</v>
      </c>
      <c r="BK164" s="111">
        <f>SUM($BK$165:$BK$198)</f>
        <v>0</v>
      </c>
    </row>
    <row r="165" spans="2:65" s="6" customFormat="1" ht="15.75" customHeight="1">
      <c r="B165" s="19"/>
      <c r="C165" s="113" t="s">
        <v>261</v>
      </c>
      <c r="D165" s="113" t="s">
        <v>133</v>
      </c>
      <c r="E165" s="114" t="s">
        <v>462</v>
      </c>
      <c r="F165" s="186" t="s">
        <v>463</v>
      </c>
      <c r="G165" s="187"/>
      <c r="H165" s="187"/>
      <c r="I165" s="187"/>
      <c r="J165" s="115" t="s">
        <v>189</v>
      </c>
      <c r="K165" s="116">
        <v>1438.676</v>
      </c>
      <c r="L165" s="188"/>
      <c r="M165" s="187"/>
      <c r="N165" s="188">
        <f>ROUND($L$165*$K$165,2)</f>
        <v>0</v>
      </c>
      <c r="O165" s="187"/>
      <c r="P165" s="187"/>
      <c r="Q165" s="187"/>
      <c r="R165" s="20"/>
      <c r="T165" s="117"/>
      <c r="U165" s="26" t="s">
        <v>42</v>
      </c>
      <c r="V165" s="118">
        <v>0.045</v>
      </c>
      <c r="W165" s="118">
        <f>$V$165*$K$165</f>
        <v>64.74042</v>
      </c>
      <c r="X165" s="118">
        <v>0</v>
      </c>
      <c r="Y165" s="118">
        <f>$X$165*$K$165</f>
        <v>0</v>
      </c>
      <c r="Z165" s="118">
        <v>0</v>
      </c>
      <c r="AA165" s="119">
        <f>$Z$165*$K$165</f>
        <v>0</v>
      </c>
      <c r="AR165" s="6" t="s">
        <v>137</v>
      </c>
      <c r="AT165" s="6" t="s">
        <v>133</v>
      </c>
      <c r="AU165" s="6" t="s">
        <v>96</v>
      </c>
      <c r="AY165" s="6" t="s">
        <v>132</v>
      </c>
      <c r="BE165" s="120">
        <f>IF($U$165="základní",$N$165,0)</f>
        <v>0</v>
      </c>
      <c r="BF165" s="120">
        <f>IF($U$165="snížená",$N$165,0)</f>
        <v>0</v>
      </c>
      <c r="BG165" s="120">
        <f>IF($U$165="zákl. přenesená",$N$165,0)</f>
        <v>0</v>
      </c>
      <c r="BH165" s="120">
        <f>IF($U$165="sníž. přenesená",$N$165,0)</f>
        <v>0</v>
      </c>
      <c r="BI165" s="120">
        <f>IF($U$165="nulová",$N$165,0)</f>
        <v>0</v>
      </c>
      <c r="BJ165" s="6" t="s">
        <v>19</v>
      </c>
      <c r="BK165" s="120">
        <f>ROUND($L$165*$K$165,2)</f>
        <v>0</v>
      </c>
      <c r="BL165" s="6" t="s">
        <v>137</v>
      </c>
      <c r="BM165" s="6" t="s">
        <v>464</v>
      </c>
    </row>
    <row r="166" spans="2:47" s="6" customFormat="1" ht="98.25" customHeight="1">
      <c r="B166" s="19"/>
      <c r="F166" s="191" t="s">
        <v>465</v>
      </c>
      <c r="G166" s="150"/>
      <c r="H166" s="150"/>
      <c r="I166" s="150"/>
      <c r="R166" s="20"/>
      <c r="T166" s="54"/>
      <c r="AA166" s="55"/>
      <c r="AT166" s="6" t="s">
        <v>211</v>
      </c>
      <c r="AU166" s="6" t="s">
        <v>96</v>
      </c>
    </row>
    <row r="167" spans="2:51" s="6" customFormat="1" ht="18.75" customHeight="1">
      <c r="B167" s="121"/>
      <c r="E167" s="122"/>
      <c r="F167" s="184" t="s">
        <v>466</v>
      </c>
      <c r="G167" s="185"/>
      <c r="H167" s="185"/>
      <c r="I167" s="185"/>
      <c r="K167" s="123">
        <v>1438.676</v>
      </c>
      <c r="R167" s="124"/>
      <c r="T167" s="125"/>
      <c r="AA167" s="126"/>
      <c r="AT167" s="122" t="s">
        <v>157</v>
      </c>
      <c r="AU167" s="122" t="s">
        <v>96</v>
      </c>
      <c r="AV167" s="122" t="s">
        <v>96</v>
      </c>
      <c r="AW167" s="122" t="s">
        <v>107</v>
      </c>
      <c r="AX167" s="122" t="s">
        <v>19</v>
      </c>
      <c r="AY167" s="122" t="s">
        <v>132</v>
      </c>
    </row>
    <row r="168" spans="2:65" s="6" customFormat="1" ht="27" customHeight="1">
      <c r="B168" s="19"/>
      <c r="C168" s="113" t="s">
        <v>266</v>
      </c>
      <c r="D168" s="113" t="s">
        <v>133</v>
      </c>
      <c r="E168" s="114" t="s">
        <v>467</v>
      </c>
      <c r="F168" s="186" t="s">
        <v>468</v>
      </c>
      <c r="G168" s="187"/>
      <c r="H168" s="187"/>
      <c r="I168" s="187"/>
      <c r="J168" s="115" t="s">
        <v>189</v>
      </c>
      <c r="K168" s="116">
        <v>2.1</v>
      </c>
      <c r="L168" s="188"/>
      <c r="M168" s="187"/>
      <c r="N168" s="188">
        <f>ROUND($L$168*$K$168,2)</f>
        <v>0</v>
      </c>
      <c r="O168" s="187"/>
      <c r="P168" s="187"/>
      <c r="Q168" s="187"/>
      <c r="R168" s="20"/>
      <c r="T168" s="117"/>
      <c r="U168" s="26" t="s">
        <v>42</v>
      </c>
      <c r="V168" s="118">
        <v>0.016</v>
      </c>
      <c r="W168" s="118">
        <f>$V$168*$K$168</f>
        <v>0.033600000000000005</v>
      </c>
      <c r="X168" s="118">
        <v>0</v>
      </c>
      <c r="Y168" s="118">
        <f>$X$168*$K$168</f>
        <v>0</v>
      </c>
      <c r="Z168" s="118">
        <v>0</v>
      </c>
      <c r="AA168" s="119">
        <f>$Z$168*$K$168</f>
        <v>0</v>
      </c>
      <c r="AR168" s="6" t="s">
        <v>137</v>
      </c>
      <c r="AT168" s="6" t="s">
        <v>133</v>
      </c>
      <c r="AU168" s="6" t="s">
        <v>96</v>
      </c>
      <c r="AY168" s="6" t="s">
        <v>132</v>
      </c>
      <c r="BE168" s="120">
        <f>IF($U$168="základní",$N$168,0)</f>
        <v>0</v>
      </c>
      <c r="BF168" s="120">
        <f>IF($U$168="snížená",$N$168,0)</f>
        <v>0</v>
      </c>
      <c r="BG168" s="120">
        <f>IF($U$168="zákl. přenesená",$N$168,0)</f>
        <v>0</v>
      </c>
      <c r="BH168" s="120">
        <f>IF($U$168="sníž. přenesená",$N$168,0)</f>
        <v>0</v>
      </c>
      <c r="BI168" s="120">
        <f>IF($U$168="nulová",$N$168,0)</f>
        <v>0</v>
      </c>
      <c r="BJ168" s="6" t="s">
        <v>19</v>
      </c>
      <c r="BK168" s="120">
        <f>ROUND($L$168*$K$168,2)</f>
        <v>0</v>
      </c>
      <c r="BL168" s="6" t="s">
        <v>137</v>
      </c>
      <c r="BM168" s="6" t="s">
        <v>469</v>
      </c>
    </row>
    <row r="169" spans="2:51" s="6" customFormat="1" ht="18.75" customHeight="1">
      <c r="B169" s="121"/>
      <c r="E169" s="122"/>
      <c r="F169" s="184" t="s">
        <v>470</v>
      </c>
      <c r="G169" s="185"/>
      <c r="H169" s="185"/>
      <c r="I169" s="185"/>
      <c r="K169" s="123">
        <v>2.1</v>
      </c>
      <c r="R169" s="124"/>
      <c r="T169" s="125"/>
      <c r="AA169" s="126"/>
      <c r="AT169" s="122" t="s">
        <v>157</v>
      </c>
      <c r="AU169" s="122" t="s">
        <v>96</v>
      </c>
      <c r="AV169" s="122" t="s">
        <v>96</v>
      </c>
      <c r="AW169" s="122" t="s">
        <v>107</v>
      </c>
      <c r="AX169" s="122" t="s">
        <v>19</v>
      </c>
      <c r="AY169" s="122" t="s">
        <v>132</v>
      </c>
    </row>
    <row r="170" spans="2:65" s="6" customFormat="1" ht="27" customHeight="1">
      <c r="B170" s="19"/>
      <c r="C170" s="113" t="s">
        <v>271</v>
      </c>
      <c r="D170" s="113" t="s">
        <v>133</v>
      </c>
      <c r="E170" s="114" t="s">
        <v>471</v>
      </c>
      <c r="F170" s="186" t="s">
        <v>472</v>
      </c>
      <c r="G170" s="187"/>
      <c r="H170" s="187"/>
      <c r="I170" s="187"/>
      <c r="J170" s="115" t="s">
        <v>189</v>
      </c>
      <c r="K170" s="116">
        <v>1501.676</v>
      </c>
      <c r="L170" s="188"/>
      <c r="M170" s="187"/>
      <c r="N170" s="188">
        <f>ROUND($L$170*$K$170,2)</f>
        <v>0</v>
      </c>
      <c r="O170" s="187"/>
      <c r="P170" s="187"/>
      <c r="Q170" s="187"/>
      <c r="R170" s="20"/>
      <c r="T170" s="117"/>
      <c r="U170" s="26" t="s">
        <v>42</v>
      </c>
      <c r="V170" s="118">
        <v>0.019</v>
      </c>
      <c r="W170" s="118">
        <f>$V$170*$K$170</f>
        <v>28.531844</v>
      </c>
      <c r="X170" s="118">
        <v>0</v>
      </c>
      <c r="Y170" s="118">
        <f>$X$170*$K$170</f>
        <v>0</v>
      </c>
      <c r="Z170" s="118">
        <v>0</v>
      </c>
      <c r="AA170" s="119">
        <f>$Z$170*$K$170</f>
        <v>0</v>
      </c>
      <c r="AR170" s="6" t="s">
        <v>137</v>
      </c>
      <c r="AT170" s="6" t="s">
        <v>133</v>
      </c>
      <c r="AU170" s="6" t="s">
        <v>96</v>
      </c>
      <c r="AY170" s="6" t="s">
        <v>132</v>
      </c>
      <c r="BE170" s="120">
        <f>IF($U$170="základní",$N$170,0)</f>
        <v>0</v>
      </c>
      <c r="BF170" s="120">
        <f>IF($U$170="snížená",$N$170,0)</f>
        <v>0</v>
      </c>
      <c r="BG170" s="120">
        <f>IF($U$170="zákl. přenesená",$N$170,0)</f>
        <v>0</v>
      </c>
      <c r="BH170" s="120">
        <f>IF($U$170="sníž. přenesená",$N$170,0)</f>
        <v>0</v>
      </c>
      <c r="BI170" s="120">
        <f>IF($U$170="nulová",$N$170,0)</f>
        <v>0</v>
      </c>
      <c r="BJ170" s="6" t="s">
        <v>19</v>
      </c>
      <c r="BK170" s="120">
        <f>ROUND($L$170*$K$170,2)</f>
        <v>0</v>
      </c>
      <c r="BL170" s="6" t="s">
        <v>137</v>
      </c>
      <c r="BM170" s="6" t="s">
        <v>473</v>
      </c>
    </row>
    <row r="171" spans="2:51" s="6" customFormat="1" ht="32.25" customHeight="1">
      <c r="B171" s="121"/>
      <c r="E171" s="122"/>
      <c r="F171" s="184" t="s">
        <v>474</v>
      </c>
      <c r="G171" s="185"/>
      <c r="H171" s="185"/>
      <c r="I171" s="185"/>
      <c r="K171" s="123">
        <v>1501.676</v>
      </c>
      <c r="R171" s="124"/>
      <c r="T171" s="125"/>
      <c r="AA171" s="126"/>
      <c r="AT171" s="122" t="s">
        <v>157</v>
      </c>
      <c r="AU171" s="122" t="s">
        <v>96</v>
      </c>
      <c r="AV171" s="122" t="s">
        <v>96</v>
      </c>
      <c r="AW171" s="122" t="s">
        <v>107</v>
      </c>
      <c r="AX171" s="122" t="s">
        <v>19</v>
      </c>
      <c r="AY171" s="122" t="s">
        <v>132</v>
      </c>
    </row>
    <row r="172" spans="2:65" s="6" customFormat="1" ht="27" customHeight="1">
      <c r="B172" s="19"/>
      <c r="C172" s="113" t="s">
        <v>276</v>
      </c>
      <c r="D172" s="113" t="s">
        <v>133</v>
      </c>
      <c r="E172" s="114" t="s">
        <v>475</v>
      </c>
      <c r="F172" s="186" t="s">
        <v>476</v>
      </c>
      <c r="G172" s="187"/>
      <c r="H172" s="187"/>
      <c r="I172" s="187"/>
      <c r="J172" s="115" t="s">
        <v>189</v>
      </c>
      <c r="K172" s="116">
        <v>32.55</v>
      </c>
      <c r="L172" s="188"/>
      <c r="M172" s="187"/>
      <c r="N172" s="188">
        <f>ROUND($L$172*$K$172,2)</f>
        <v>0</v>
      </c>
      <c r="O172" s="187"/>
      <c r="P172" s="187"/>
      <c r="Q172" s="187"/>
      <c r="R172" s="20"/>
      <c r="T172" s="117"/>
      <c r="U172" s="26" t="s">
        <v>42</v>
      </c>
      <c r="V172" s="118">
        <v>0.02</v>
      </c>
      <c r="W172" s="118">
        <f>$V$172*$K$172</f>
        <v>0.6509999999999999</v>
      </c>
      <c r="X172" s="118">
        <v>0</v>
      </c>
      <c r="Y172" s="118">
        <f>$X$172*$K$172</f>
        <v>0</v>
      </c>
      <c r="Z172" s="118">
        <v>0</v>
      </c>
      <c r="AA172" s="119">
        <f>$Z$172*$K$172</f>
        <v>0</v>
      </c>
      <c r="AR172" s="6" t="s">
        <v>137</v>
      </c>
      <c r="AT172" s="6" t="s">
        <v>133</v>
      </c>
      <c r="AU172" s="6" t="s">
        <v>96</v>
      </c>
      <c r="AY172" s="6" t="s">
        <v>132</v>
      </c>
      <c r="BE172" s="120">
        <f>IF($U$172="základní",$N$172,0)</f>
        <v>0</v>
      </c>
      <c r="BF172" s="120">
        <f>IF($U$172="snížená",$N$172,0)</f>
        <v>0</v>
      </c>
      <c r="BG172" s="120">
        <f>IF($U$172="zákl. přenesená",$N$172,0)</f>
        <v>0</v>
      </c>
      <c r="BH172" s="120">
        <f>IF($U$172="sníž. přenesená",$N$172,0)</f>
        <v>0</v>
      </c>
      <c r="BI172" s="120">
        <f>IF($U$172="nulová",$N$172,0)</f>
        <v>0</v>
      </c>
      <c r="BJ172" s="6" t="s">
        <v>19</v>
      </c>
      <c r="BK172" s="120">
        <f>ROUND($L$172*$K$172,2)</f>
        <v>0</v>
      </c>
      <c r="BL172" s="6" t="s">
        <v>137</v>
      </c>
      <c r="BM172" s="6" t="s">
        <v>477</v>
      </c>
    </row>
    <row r="173" spans="2:51" s="6" customFormat="1" ht="18.75" customHeight="1">
      <c r="B173" s="121"/>
      <c r="E173" s="122"/>
      <c r="F173" s="184" t="s">
        <v>478</v>
      </c>
      <c r="G173" s="185"/>
      <c r="H173" s="185"/>
      <c r="I173" s="185"/>
      <c r="K173" s="123">
        <v>32.55</v>
      </c>
      <c r="R173" s="124"/>
      <c r="T173" s="125"/>
      <c r="AA173" s="126"/>
      <c r="AT173" s="122" t="s">
        <v>157</v>
      </c>
      <c r="AU173" s="122" t="s">
        <v>96</v>
      </c>
      <c r="AV173" s="122" t="s">
        <v>96</v>
      </c>
      <c r="AW173" s="122" t="s">
        <v>107</v>
      </c>
      <c r="AX173" s="122" t="s">
        <v>19</v>
      </c>
      <c r="AY173" s="122" t="s">
        <v>132</v>
      </c>
    </row>
    <row r="174" spans="2:65" s="6" customFormat="1" ht="15.75" customHeight="1">
      <c r="B174" s="19"/>
      <c r="C174" s="113" t="s">
        <v>282</v>
      </c>
      <c r="D174" s="113" t="s">
        <v>133</v>
      </c>
      <c r="E174" s="114" t="s">
        <v>479</v>
      </c>
      <c r="F174" s="186" t="s">
        <v>480</v>
      </c>
      <c r="G174" s="187"/>
      <c r="H174" s="187"/>
      <c r="I174" s="187"/>
      <c r="J174" s="115" t="s">
        <v>189</v>
      </c>
      <c r="K174" s="116">
        <v>77.12</v>
      </c>
      <c r="L174" s="188"/>
      <c r="M174" s="187"/>
      <c r="N174" s="188">
        <f>ROUND($L$174*$K$174,2)</f>
        <v>0</v>
      </c>
      <c r="O174" s="187"/>
      <c r="P174" s="187"/>
      <c r="Q174" s="187"/>
      <c r="R174" s="20"/>
      <c r="T174" s="117"/>
      <c r="U174" s="26" t="s">
        <v>42</v>
      </c>
      <c r="V174" s="118">
        <v>0.024</v>
      </c>
      <c r="W174" s="118">
        <f>$V$174*$K$174</f>
        <v>1.85088</v>
      </c>
      <c r="X174" s="118">
        <v>0</v>
      </c>
      <c r="Y174" s="118">
        <f>$X$174*$K$174</f>
        <v>0</v>
      </c>
      <c r="Z174" s="118">
        <v>0</v>
      </c>
      <c r="AA174" s="119">
        <f>$Z$174*$K$174</f>
        <v>0</v>
      </c>
      <c r="AR174" s="6" t="s">
        <v>137</v>
      </c>
      <c r="AT174" s="6" t="s">
        <v>133</v>
      </c>
      <c r="AU174" s="6" t="s">
        <v>96</v>
      </c>
      <c r="AY174" s="6" t="s">
        <v>132</v>
      </c>
      <c r="BE174" s="120">
        <f>IF($U$174="základní",$N$174,0)</f>
        <v>0</v>
      </c>
      <c r="BF174" s="120">
        <f>IF($U$174="snížená",$N$174,0)</f>
        <v>0</v>
      </c>
      <c r="BG174" s="120">
        <f>IF($U$174="zákl. přenesená",$N$174,0)</f>
        <v>0</v>
      </c>
      <c r="BH174" s="120">
        <f>IF($U$174="sníž. přenesená",$N$174,0)</f>
        <v>0</v>
      </c>
      <c r="BI174" s="120">
        <f>IF($U$174="nulová",$N$174,0)</f>
        <v>0</v>
      </c>
      <c r="BJ174" s="6" t="s">
        <v>19</v>
      </c>
      <c r="BK174" s="120">
        <f>ROUND($L$174*$K$174,2)</f>
        <v>0</v>
      </c>
      <c r="BL174" s="6" t="s">
        <v>137</v>
      </c>
      <c r="BM174" s="6" t="s">
        <v>481</v>
      </c>
    </row>
    <row r="175" spans="2:51" s="6" customFormat="1" ht="18.75" customHeight="1">
      <c r="B175" s="121"/>
      <c r="E175" s="122"/>
      <c r="F175" s="184" t="s">
        <v>482</v>
      </c>
      <c r="G175" s="185"/>
      <c r="H175" s="185"/>
      <c r="I175" s="185"/>
      <c r="K175" s="123">
        <v>77.12</v>
      </c>
      <c r="R175" s="124"/>
      <c r="T175" s="125"/>
      <c r="AA175" s="126"/>
      <c r="AT175" s="122" t="s">
        <v>157</v>
      </c>
      <c r="AU175" s="122" t="s">
        <v>96</v>
      </c>
      <c r="AV175" s="122" t="s">
        <v>96</v>
      </c>
      <c r="AW175" s="122" t="s">
        <v>107</v>
      </c>
      <c r="AX175" s="122" t="s">
        <v>19</v>
      </c>
      <c r="AY175" s="122" t="s">
        <v>132</v>
      </c>
    </row>
    <row r="176" spans="2:65" s="6" customFormat="1" ht="27" customHeight="1">
      <c r="B176" s="19"/>
      <c r="C176" s="113" t="s">
        <v>287</v>
      </c>
      <c r="D176" s="113" t="s">
        <v>133</v>
      </c>
      <c r="E176" s="114" t="s">
        <v>483</v>
      </c>
      <c r="F176" s="186" t="s">
        <v>484</v>
      </c>
      <c r="G176" s="187"/>
      <c r="H176" s="187"/>
      <c r="I176" s="187"/>
      <c r="J176" s="115" t="s">
        <v>189</v>
      </c>
      <c r="K176" s="116">
        <v>1370.168</v>
      </c>
      <c r="L176" s="188"/>
      <c r="M176" s="187"/>
      <c r="N176" s="188">
        <f>ROUND($L$176*$K$176,2)</f>
        <v>0</v>
      </c>
      <c r="O176" s="187"/>
      <c r="P176" s="187"/>
      <c r="Q176" s="187"/>
      <c r="R176" s="20"/>
      <c r="T176" s="117"/>
      <c r="U176" s="26" t="s">
        <v>42</v>
      </c>
      <c r="V176" s="118">
        <v>0.056</v>
      </c>
      <c r="W176" s="118">
        <f>$V$176*$K$176</f>
        <v>76.72940799999999</v>
      </c>
      <c r="X176" s="118">
        <v>0</v>
      </c>
      <c r="Y176" s="118">
        <f>$X$176*$K$176</f>
        <v>0</v>
      </c>
      <c r="Z176" s="118">
        <v>0</v>
      </c>
      <c r="AA176" s="119">
        <f>$Z$176*$K$176</f>
        <v>0</v>
      </c>
      <c r="AR176" s="6" t="s">
        <v>137</v>
      </c>
      <c r="AT176" s="6" t="s">
        <v>133</v>
      </c>
      <c r="AU176" s="6" t="s">
        <v>96</v>
      </c>
      <c r="AY176" s="6" t="s">
        <v>132</v>
      </c>
      <c r="BE176" s="120">
        <f>IF($U$176="základní",$N$176,0)</f>
        <v>0</v>
      </c>
      <c r="BF176" s="120">
        <f>IF($U$176="snížená",$N$176,0)</f>
        <v>0</v>
      </c>
      <c r="BG176" s="120">
        <f>IF($U$176="zákl. přenesená",$N$176,0)</f>
        <v>0</v>
      </c>
      <c r="BH176" s="120">
        <f>IF($U$176="sníž. přenesená",$N$176,0)</f>
        <v>0</v>
      </c>
      <c r="BI176" s="120">
        <f>IF($U$176="nulová",$N$176,0)</f>
        <v>0</v>
      </c>
      <c r="BJ176" s="6" t="s">
        <v>19</v>
      </c>
      <c r="BK176" s="120">
        <f>ROUND($L$176*$K$176,2)</f>
        <v>0</v>
      </c>
      <c r="BL176" s="6" t="s">
        <v>137</v>
      </c>
      <c r="BM176" s="6" t="s">
        <v>485</v>
      </c>
    </row>
    <row r="177" spans="2:51" s="6" customFormat="1" ht="18.75" customHeight="1">
      <c r="B177" s="121"/>
      <c r="E177" s="122"/>
      <c r="F177" s="184" t="s">
        <v>486</v>
      </c>
      <c r="G177" s="185"/>
      <c r="H177" s="185"/>
      <c r="I177" s="185"/>
      <c r="K177" s="123">
        <v>1620</v>
      </c>
      <c r="R177" s="124"/>
      <c r="T177" s="125"/>
      <c r="AA177" s="126"/>
      <c r="AT177" s="122" t="s">
        <v>157</v>
      </c>
      <c r="AU177" s="122" t="s">
        <v>96</v>
      </c>
      <c r="AV177" s="122" t="s">
        <v>96</v>
      </c>
      <c r="AW177" s="122" t="s">
        <v>107</v>
      </c>
      <c r="AX177" s="122" t="s">
        <v>77</v>
      </c>
      <c r="AY177" s="122" t="s">
        <v>132</v>
      </c>
    </row>
    <row r="178" spans="2:51" s="6" customFormat="1" ht="18.75" customHeight="1">
      <c r="B178" s="121"/>
      <c r="E178" s="122"/>
      <c r="F178" s="184" t="s">
        <v>487</v>
      </c>
      <c r="G178" s="185"/>
      <c r="H178" s="185"/>
      <c r="I178" s="185"/>
      <c r="K178" s="123">
        <v>-165</v>
      </c>
      <c r="R178" s="124"/>
      <c r="T178" s="125"/>
      <c r="AA178" s="126"/>
      <c r="AT178" s="122" t="s">
        <v>157</v>
      </c>
      <c r="AU178" s="122" t="s">
        <v>96</v>
      </c>
      <c r="AV178" s="122" t="s">
        <v>96</v>
      </c>
      <c r="AW178" s="122" t="s">
        <v>107</v>
      </c>
      <c r="AX178" s="122" t="s">
        <v>77</v>
      </c>
      <c r="AY178" s="122" t="s">
        <v>132</v>
      </c>
    </row>
    <row r="179" spans="2:51" s="6" customFormat="1" ht="18.75" customHeight="1">
      <c r="B179" s="121"/>
      <c r="E179" s="122"/>
      <c r="F179" s="184" t="s">
        <v>488</v>
      </c>
      <c r="G179" s="185"/>
      <c r="H179" s="185"/>
      <c r="I179" s="185"/>
      <c r="K179" s="123">
        <v>-84.832</v>
      </c>
      <c r="R179" s="124"/>
      <c r="T179" s="125"/>
      <c r="AA179" s="126"/>
      <c r="AT179" s="122" t="s">
        <v>157</v>
      </c>
      <c r="AU179" s="122" t="s">
        <v>96</v>
      </c>
      <c r="AV179" s="122" t="s">
        <v>96</v>
      </c>
      <c r="AW179" s="122" t="s">
        <v>107</v>
      </c>
      <c r="AX179" s="122" t="s">
        <v>77</v>
      </c>
      <c r="AY179" s="122" t="s">
        <v>132</v>
      </c>
    </row>
    <row r="180" spans="2:51" s="6" customFormat="1" ht="18.75" customHeight="1">
      <c r="B180" s="127"/>
      <c r="E180" s="128"/>
      <c r="F180" s="195" t="s">
        <v>164</v>
      </c>
      <c r="G180" s="196"/>
      <c r="H180" s="196"/>
      <c r="I180" s="196"/>
      <c r="K180" s="129">
        <v>1370.168</v>
      </c>
      <c r="R180" s="130"/>
      <c r="T180" s="131"/>
      <c r="AA180" s="132"/>
      <c r="AT180" s="128" t="s">
        <v>157</v>
      </c>
      <c r="AU180" s="128" t="s">
        <v>96</v>
      </c>
      <c r="AV180" s="128" t="s">
        <v>137</v>
      </c>
      <c r="AW180" s="128" t="s">
        <v>107</v>
      </c>
      <c r="AX180" s="128" t="s">
        <v>19</v>
      </c>
      <c r="AY180" s="128" t="s">
        <v>132</v>
      </c>
    </row>
    <row r="181" spans="2:65" s="6" customFormat="1" ht="27" customHeight="1">
      <c r="B181" s="19"/>
      <c r="C181" s="113" t="s">
        <v>293</v>
      </c>
      <c r="D181" s="113" t="s">
        <v>133</v>
      </c>
      <c r="E181" s="114" t="s">
        <v>489</v>
      </c>
      <c r="F181" s="186" t="s">
        <v>490</v>
      </c>
      <c r="G181" s="187"/>
      <c r="H181" s="187"/>
      <c r="I181" s="187"/>
      <c r="J181" s="115" t="s">
        <v>189</v>
      </c>
      <c r="K181" s="116">
        <v>1370.168</v>
      </c>
      <c r="L181" s="188"/>
      <c r="M181" s="187"/>
      <c r="N181" s="188">
        <f>ROUND($L$181*$K$181,2)</f>
        <v>0</v>
      </c>
      <c r="O181" s="187"/>
      <c r="P181" s="187"/>
      <c r="Q181" s="187"/>
      <c r="R181" s="20"/>
      <c r="T181" s="117"/>
      <c r="U181" s="26" t="s">
        <v>42</v>
      </c>
      <c r="V181" s="118">
        <v>0.027</v>
      </c>
      <c r="W181" s="118">
        <f>$V$181*$K$181</f>
        <v>36.994536</v>
      </c>
      <c r="X181" s="118">
        <v>0</v>
      </c>
      <c r="Y181" s="118">
        <f>$X$181*$K$181</f>
        <v>0</v>
      </c>
      <c r="Z181" s="118">
        <v>0</v>
      </c>
      <c r="AA181" s="119">
        <f>$Z$181*$K$181</f>
        <v>0</v>
      </c>
      <c r="AR181" s="6" t="s">
        <v>137</v>
      </c>
      <c r="AT181" s="6" t="s">
        <v>133</v>
      </c>
      <c r="AU181" s="6" t="s">
        <v>96</v>
      </c>
      <c r="AY181" s="6" t="s">
        <v>132</v>
      </c>
      <c r="BE181" s="120">
        <f>IF($U$181="základní",$N$181,0)</f>
        <v>0</v>
      </c>
      <c r="BF181" s="120">
        <f>IF($U$181="snížená",$N$181,0)</f>
        <v>0</v>
      </c>
      <c r="BG181" s="120">
        <f>IF($U$181="zákl. přenesená",$N$181,0)</f>
        <v>0</v>
      </c>
      <c r="BH181" s="120">
        <f>IF($U$181="sníž. přenesená",$N$181,0)</f>
        <v>0</v>
      </c>
      <c r="BI181" s="120">
        <f>IF($U$181="nulová",$N$181,0)</f>
        <v>0</v>
      </c>
      <c r="BJ181" s="6" t="s">
        <v>19</v>
      </c>
      <c r="BK181" s="120">
        <f>ROUND($L$181*$K$181,2)</f>
        <v>0</v>
      </c>
      <c r="BL181" s="6" t="s">
        <v>137</v>
      </c>
      <c r="BM181" s="6" t="s">
        <v>491</v>
      </c>
    </row>
    <row r="182" spans="2:51" s="6" customFormat="1" ht="18.75" customHeight="1">
      <c r="B182" s="121"/>
      <c r="E182" s="122"/>
      <c r="F182" s="184" t="s">
        <v>492</v>
      </c>
      <c r="G182" s="185"/>
      <c r="H182" s="185"/>
      <c r="I182" s="185"/>
      <c r="K182" s="123">
        <v>1370.168</v>
      </c>
      <c r="R182" s="124"/>
      <c r="T182" s="125"/>
      <c r="AA182" s="126"/>
      <c r="AT182" s="122" t="s">
        <v>157</v>
      </c>
      <c r="AU182" s="122" t="s">
        <v>96</v>
      </c>
      <c r="AV182" s="122" t="s">
        <v>96</v>
      </c>
      <c r="AW182" s="122" t="s">
        <v>107</v>
      </c>
      <c r="AX182" s="122" t="s">
        <v>19</v>
      </c>
      <c r="AY182" s="122" t="s">
        <v>132</v>
      </c>
    </row>
    <row r="183" spans="2:65" s="6" customFormat="1" ht="27" customHeight="1">
      <c r="B183" s="19"/>
      <c r="C183" s="113" t="s">
        <v>297</v>
      </c>
      <c r="D183" s="113" t="s">
        <v>133</v>
      </c>
      <c r="E183" s="114" t="s">
        <v>493</v>
      </c>
      <c r="F183" s="186" t="s">
        <v>494</v>
      </c>
      <c r="G183" s="187"/>
      <c r="H183" s="187"/>
      <c r="I183" s="187"/>
      <c r="J183" s="115" t="s">
        <v>189</v>
      </c>
      <c r="K183" s="116">
        <v>1370.168</v>
      </c>
      <c r="L183" s="188"/>
      <c r="M183" s="187"/>
      <c r="N183" s="188">
        <f>ROUND($L$183*$K$183,2)</f>
        <v>0</v>
      </c>
      <c r="O183" s="187"/>
      <c r="P183" s="187"/>
      <c r="Q183" s="187"/>
      <c r="R183" s="20"/>
      <c r="T183" s="117"/>
      <c r="U183" s="26" t="s">
        <v>42</v>
      </c>
      <c r="V183" s="118">
        <v>0.066</v>
      </c>
      <c r="W183" s="118">
        <f>$V$183*$K$183</f>
        <v>90.431088</v>
      </c>
      <c r="X183" s="118">
        <v>0</v>
      </c>
      <c r="Y183" s="118">
        <f>$X$183*$K$183</f>
        <v>0</v>
      </c>
      <c r="Z183" s="118">
        <v>0</v>
      </c>
      <c r="AA183" s="119">
        <f>$Z$183*$K$183</f>
        <v>0</v>
      </c>
      <c r="AR183" s="6" t="s">
        <v>137</v>
      </c>
      <c r="AT183" s="6" t="s">
        <v>133</v>
      </c>
      <c r="AU183" s="6" t="s">
        <v>96</v>
      </c>
      <c r="AY183" s="6" t="s">
        <v>132</v>
      </c>
      <c r="BE183" s="120">
        <f>IF($U$183="základní",$N$183,0)</f>
        <v>0</v>
      </c>
      <c r="BF183" s="120">
        <f>IF($U$183="snížená",$N$183,0)</f>
        <v>0</v>
      </c>
      <c r="BG183" s="120">
        <f>IF($U$183="zákl. přenesená",$N$183,0)</f>
        <v>0</v>
      </c>
      <c r="BH183" s="120">
        <f>IF($U$183="sníž. přenesená",$N$183,0)</f>
        <v>0</v>
      </c>
      <c r="BI183" s="120">
        <f>IF($U$183="nulová",$N$183,0)</f>
        <v>0</v>
      </c>
      <c r="BJ183" s="6" t="s">
        <v>19</v>
      </c>
      <c r="BK183" s="120">
        <f>ROUND($L$183*$K$183,2)</f>
        <v>0</v>
      </c>
      <c r="BL183" s="6" t="s">
        <v>137</v>
      </c>
      <c r="BM183" s="6" t="s">
        <v>495</v>
      </c>
    </row>
    <row r="184" spans="2:65" s="6" customFormat="1" ht="27" customHeight="1">
      <c r="B184" s="19"/>
      <c r="C184" s="113" t="s">
        <v>302</v>
      </c>
      <c r="D184" s="113" t="s">
        <v>133</v>
      </c>
      <c r="E184" s="114" t="s">
        <v>496</v>
      </c>
      <c r="F184" s="186" t="s">
        <v>497</v>
      </c>
      <c r="G184" s="187"/>
      <c r="H184" s="187"/>
      <c r="I184" s="187"/>
      <c r="J184" s="115" t="s">
        <v>189</v>
      </c>
      <c r="K184" s="116">
        <v>2</v>
      </c>
      <c r="L184" s="188"/>
      <c r="M184" s="187"/>
      <c r="N184" s="188">
        <f>ROUND($L$184*$K$184,2)</f>
        <v>0</v>
      </c>
      <c r="O184" s="187"/>
      <c r="P184" s="187"/>
      <c r="Q184" s="187"/>
      <c r="R184" s="20"/>
      <c r="T184" s="117"/>
      <c r="U184" s="26" t="s">
        <v>42</v>
      </c>
      <c r="V184" s="118">
        <v>0.72</v>
      </c>
      <c r="W184" s="118">
        <f>$V$184*$K$184</f>
        <v>1.44</v>
      </c>
      <c r="X184" s="118">
        <v>0.08425</v>
      </c>
      <c r="Y184" s="118">
        <f>$X$184*$K$184</f>
        <v>0.1685</v>
      </c>
      <c r="Z184" s="118">
        <v>0</v>
      </c>
      <c r="AA184" s="119">
        <f>$Z$184*$K$184</f>
        <v>0</v>
      </c>
      <c r="AR184" s="6" t="s">
        <v>137</v>
      </c>
      <c r="AT184" s="6" t="s">
        <v>133</v>
      </c>
      <c r="AU184" s="6" t="s">
        <v>96</v>
      </c>
      <c r="AY184" s="6" t="s">
        <v>132</v>
      </c>
      <c r="BE184" s="120">
        <f>IF($U$184="základní",$N$184,0)</f>
        <v>0</v>
      </c>
      <c r="BF184" s="120">
        <f>IF($U$184="snížená",$N$184,0)</f>
        <v>0</v>
      </c>
      <c r="BG184" s="120">
        <f>IF($U$184="zákl. přenesená",$N$184,0)</f>
        <v>0</v>
      </c>
      <c r="BH184" s="120">
        <f>IF($U$184="sníž. přenesená",$N$184,0)</f>
        <v>0</v>
      </c>
      <c r="BI184" s="120">
        <f>IF($U$184="nulová",$N$184,0)</f>
        <v>0</v>
      </c>
      <c r="BJ184" s="6" t="s">
        <v>19</v>
      </c>
      <c r="BK184" s="120">
        <f>ROUND($L$184*$K$184,2)</f>
        <v>0</v>
      </c>
      <c r="BL184" s="6" t="s">
        <v>137</v>
      </c>
      <c r="BM184" s="6" t="s">
        <v>498</v>
      </c>
    </row>
    <row r="185" spans="2:65" s="6" customFormat="1" ht="15.75" customHeight="1">
      <c r="B185" s="19"/>
      <c r="C185" s="133" t="s">
        <v>306</v>
      </c>
      <c r="D185" s="133" t="s">
        <v>242</v>
      </c>
      <c r="E185" s="134" t="s">
        <v>499</v>
      </c>
      <c r="F185" s="192" t="s">
        <v>500</v>
      </c>
      <c r="G185" s="193"/>
      <c r="H185" s="193"/>
      <c r="I185" s="193"/>
      <c r="J185" s="135" t="s">
        <v>189</v>
      </c>
      <c r="K185" s="136">
        <v>2.06</v>
      </c>
      <c r="L185" s="194"/>
      <c r="M185" s="193"/>
      <c r="N185" s="194">
        <f>ROUND($L$185*$K$185,2)</f>
        <v>0</v>
      </c>
      <c r="O185" s="187"/>
      <c r="P185" s="187"/>
      <c r="Q185" s="187"/>
      <c r="R185" s="20"/>
      <c r="T185" s="117"/>
      <c r="U185" s="26" t="s">
        <v>42</v>
      </c>
      <c r="V185" s="118">
        <v>0</v>
      </c>
      <c r="W185" s="118">
        <f>$V$185*$K$185</f>
        <v>0</v>
      </c>
      <c r="X185" s="118">
        <v>0.14</v>
      </c>
      <c r="Y185" s="118">
        <f>$X$185*$K$185</f>
        <v>0.28840000000000005</v>
      </c>
      <c r="Z185" s="118">
        <v>0</v>
      </c>
      <c r="AA185" s="119">
        <f>$Z$185*$K$185</f>
        <v>0</v>
      </c>
      <c r="AR185" s="6" t="s">
        <v>172</v>
      </c>
      <c r="AT185" s="6" t="s">
        <v>242</v>
      </c>
      <c r="AU185" s="6" t="s">
        <v>96</v>
      </c>
      <c r="AY185" s="6" t="s">
        <v>132</v>
      </c>
      <c r="BE185" s="120">
        <f>IF($U$185="základní",$N$185,0)</f>
        <v>0</v>
      </c>
      <c r="BF185" s="120">
        <f>IF($U$185="snížená",$N$185,0)</f>
        <v>0</v>
      </c>
      <c r="BG185" s="120">
        <f>IF($U$185="zákl. přenesená",$N$185,0)</f>
        <v>0</v>
      </c>
      <c r="BH185" s="120">
        <f>IF($U$185="sníž. přenesená",$N$185,0)</f>
        <v>0</v>
      </c>
      <c r="BI185" s="120">
        <f>IF($U$185="nulová",$N$185,0)</f>
        <v>0</v>
      </c>
      <c r="BJ185" s="6" t="s">
        <v>19</v>
      </c>
      <c r="BK185" s="120">
        <f>ROUND($L$185*$K$185,2)</f>
        <v>0</v>
      </c>
      <c r="BL185" s="6" t="s">
        <v>137</v>
      </c>
      <c r="BM185" s="6" t="s">
        <v>501</v>
      </c>
    </row>
    <row r="186" spans="2:47" s="6" customFormat="1" ht="18.75" customHeight="1">
      <c r="B186" s="19"/>
      <c r="F186" s="191" t="s">
        <v>502</v>
      </c>
      <c r="G186" s="150"/>
      <c r="H186" s="150"/>
      <c r="I186" s="150"/>
      <c r="R186" s="20"/>
      <c r="T186" s="54"/>
      <c r="AA186" s="55"/>
      <c r="AT186" s="6" t="s">
        <v>211</v>
      </c>
      <c r="AU186" s="6" t="s">
        <v>96</v>
      </c>
    </row>
    <row r="187" spans="2:65" s="6" customFormat="1" ht="27" customHeight="1">
      <c r="B187" s="19"/>
      <c r="C187" s="113" t="s">
        <v>311</v>
      </c>
      <c r="D187" s="113" t="s">
        <v>133</v>
      </c>
      <c r="E187" s="114" t="s">
        <v>503</v>
      </c>
      <c r="F187" s="186" t="s">
        <v>504</v>
      </c>
      <c r="G187" s="187"/>
      <c r="H187" s="187"/>
      <c r="I187" s="187"/>
      <c r="J187" s="115" t="s">
        <v>189</v>
      </c>
      <c r="K187" s="116">
        <v>60</v>
      </c>
      <c r="L187" s="188"/>
      <c r="M187" s="187"/>
      <c r="N187" s="188">
        <f>ROUND($L$187*$K$187,2)</f>
        <v>0</v>
      </c>
      <c r="O187" s="187"/>
      <c r="P187" s="187"/>
      <c r="Q187" s="187"/>
      <c r="R187" s="20"/>
      <c r="T187" s="117"/>
      <c r="U187" s="26" t="s">
        <v>42</v>
      </c>
      <c r="V187" s="118">
        <v>0.757</v>
      </c>
      <c r="W187" s="118">
        <f>$V$187*$K$187</f>
        <v>45.42</v>
      </c>
      <c r="X187" s="118">
        <v>0.10362</v>
      </c>
      <c r="Y187" s="118">
        <f>$X$187*$K$187</f>
        <v>6.2172</v>
      </c>
      <c r="Z187" s="118">
        <v>0</v>
      </c>
      <c r="AA187" s="119">
        <f>$Z$187*$K$187</f>
        <v>0</v>
      </c>
      <c r="AR187" s="6" t="s">
        <v>137</v>
      </c>
      <c r="AT187" s="6" t="s">
        <v>133</v>
      </c>
      <c r="AU187" s="6" t="s">
        <v>96</v>
      </c>
      <c r="AY187" s="6" t="s">
        <v>132</v>
      </c>
      <c r="BE187" s="120">
        <f>IF($U$187="základní",$N$187,0)</f>
        <v>0</v>
      </c>
      <c r="BF187" s="120">
        <f>IF($U$187="snížená",$N$187,0)</f>
        <v>0</v>
      </c>
      <c r="BG187" s="120">
        <f>IF($U$187="zákl. přenesená",$N$187,0)</f>
        <v>0</v>
      </c>
      <c r="BH187" s="120">
        <f>IF($U$187="sníž. přenesená",$N$187,0)</f>
        <v>0</v>
      </c>
      <c r="BI187" s="120">
        <f>IF($U$187="nulová",$N$187,0)</f>
        <v>0</v>
      </c>
      <c r="BJ187" s="6" t="s">
        <v>19</v>
      </c>
      <c r="BK187" s="120">
        <f>ROUND($L$187*$K$187,2)</f>
        <v>0</v>
      </c>
      <c r="BL187" s="6" t="s">
        <v>137</v>
      </c>
      <c r="BM187" s="6" t="s">
        <v>505</v>
      </c>
    </row>
    <row r="188" spans="2:51" s="6" customFormat="1" ht="18.75" customHeight="1">
      <c r="B188" s="121"/>
      <c r="E188" s="122"/>
      <c r="F188" s="184" t="s">
        <v>506</v>
      </c>
      <c r="G188" s="185"/>
      <c r="H188" s="185"/>
      <c r="I188" s="185"/>
      <c r="K188" s="123">
        <v>60</v>
      </c>
      <c r="R188" s="124"/>
      <c r="T188" s="125"/>
      <c r="AA188" s="126"/>
      <c r="AT188" s="122" t="s">
        <v>157</v>
      </c>
      <c r="AU188" s="122" t="s">
        <v>96</v>
      </c>
      <c r="AV188" s="122" t="s">
        <v>96</v>
      </c>
      <c r="AW188" s="122" t="s">
        <v>107</v>
      </c>
      <c r="AX188" s="122" t="s">
        <v>19</v>
      </c>
      <c r="AY188" s="122" t="s">
        <v>132</v>
      </c>
    </row>
    <row r="189" spans="2:65" s="6" customFormat="1" ht="15.75" customHeight="1">
      <c r="B189" s="19"/>
      <c r="C189" s="133" t="s">
        <v>315</v>
      </c>
      <c r="D189" s="133" t="s">
        <v>242</v>
      </c>
      <c r="E189" s="134" t="s">
        <v>507</v>
      </c>
      <c r="F189" s="192" t="s">
        <v>508</v>
      </c>
      <c r="G189" s="193"/>
      <c r="H189" s="193"/>
      <c r="I189" s="193"/>
      <c r="J189" s="135" t="s">
        <v>189</v>
      </c>
      <c r="K189" s="136">
        <v>61.8</v>
      </c>
      <c r="L189" s="194"/>
      <c r="M189" s="193"/>
      <c r="N189" s="194">
        <f>ROUND($L$189*$K$189,2)</f>
        <v>0</v>
      </c>
      <c r="O189" s="187"/>
      <c r="P189" s="187"/>
      <c r="Q189" s="187"/>
      <c r="R189" s="20"/>
      <c r="T189" s="117"/>
      <c r="U189" s="26" t="s">
        <v>42</v>
      </c>
      <c r="V189" s="118">
        <v>0</v>
      </c>
      <c r="W189" s="118">
        <f>$V$189*$K$189</f>
        <v>0</v>
      </c>
      <c r="X189" s="118">
        <v>0.18</v>
      </c>
      <c r="Y189" s="118">
        <f>$X$189*$K$189</f>
        <v>11.123999999999999</v>
      </c>
      <c r="Z189" s="118">
        <v>0</v>
      </c>
      <c r="AA189" s="119">
        <f>$Z$189*$K$189</f>
        <v>0</v>
      </c>
      <c r="AR189" s="6" t="s">
        <v>172</v>
      </c>
      <c r="AT189" s="6" t="s">
        <v>242</v>
      </c>
      <c r="AU189" s="6" t="s">
        <v>96</v>
      </c>
      <c r="AY189" s="6" t="s">
        <v>132</v>
      </c>
      <c r="BE189" s="120">
        <f>IF($U$189="základní",$N$189,0)</f>
        <v>0</v>
      </c>
      <c r="BF189" s="120">
        <f>IF($U$189="snížená",$N$189,0)</f>
        <v>0</v>
      </c>
      <c r="BG189" s="120">
        <f>IF($U$189="zákl. přenesená",$N$189,0)</f>
        <v>0</v>
      </c>
      <c r="BH189" s="120">
        <f>IF($U$189="sníž. přenesená",$N$189,0)</f>
        <v>0</v>
      </c>
      <c r="BI189" s="120">
        <f>IF($U$189="nulová",$N$189,0)</f>
        <v>0</v>
      </c>
      <c r="BJ189" s="6" t="s">
        <v>19</v>
      </c>
      <c r="BK189" s="120">
        <f>ROUND($L$189*$K$189,2)</f>
        <v>0</v>
      </c>
      <c r="BL189" s="6" t="s">
        <v>137</v>
      </c>
      <c r="BM189" s="6" t="s">
        <v>509</v>
      </c>
    </row>
    <row r="190" spans="2:47" s="6" customFormat="1" ht="18.75" customHeight="1">
      <c r="B190" s="19"/>
      <c r="F190" s="191" t="s">
        <v>502</v>
      </c>
      <c r="G190" s="150"/>
      <c r="H190" s="150"/>
      <c r="I190" s="150"/>
      <c r="R190" s="20"/>
      <c r="T190" s="54"/>
      <c r="AA190" s="55"/>
      <c r="AT190" s="6" t="s">
        <v>211</v>
      </c>
      <c r="AU190" s="6" t="s">
        <v>96</v>
      </c>
    </row>
    <row r="191" spans="2:65" s="6" customFormat="1" ht="27" customHeight="1">
      <c r="B191" s="19"/>
      <c r="C191" s="113" t="s">
        <v>320</v>
      </c>
      <c r="D191" s="113" t="s">
        <v>133</v>
      </c>
      <c r="E191" s="114" t="s">
        <v>510</v>
      </c>
      <c r="F191" s="186" t="s">
        <v>511</v>
      </c>
      <c r="G191" s="187"/>
      <c r="H191" s="187"/>
      <c r="I191" s="187"/>
      <c r="J191" s="115" t="s">
        <v>189</v>
      </c>
      <c r="K191" s="116">
        <v>31</v>
      </c>
      <c r="L191" s="188"/>
      <c r="M191" s="187"/>
      <c r="N191" s="188">
        <f>ROUND($L$191*$K$191,2)</f>
        <v>0</v>
      </c>
      <c r="O191" s="187"/>
      <c r="P191" s="187"/>
      <c r="Q191" s="187"/>
      <c r="R191" s="20"/>
      <c r="T191" s="117"/>
      <c r="U191" s="26" t="s">
        <v>42</v>
      </c>
      <c r="V191" s="118">
        <v>0.636</v>
      </c>
      <c r="W191" s="118">
        <f>$V$191*$K$191</f>
        <v>19.716</v>
      </c>
      <c r="X191" s="118">
        <v>0.098</v>
      </c>
      <c r="Y191" s="118">
        <f>$X$191*$K$191</f>
        <v>3.0380000000000003</v>
      </c>
      <c r="Z191" s="118">
        <v>0</v>
      </c>
      <c r="AA191" s="119">
        <f>$Z$191*$K$191</f>
        <v>0</v>
      </c>
      <c r="AR191" s="6" t="s">
        <v>137</v>
      </c>
      <c r="AT191" s="6" t="s">
        <v>133</v>
      </c>
      <c r="AU191" s="6" t="s">
        <v>96</v>
      </c>
      <c r="AY191" s="6" t="s">
        <v>132</v>
      </c>
      <c r="BE191" s="120">
        <f>IF($U$191="základní",$N$191,0)</f>
        <v>0</v>
      </c>
      <c r="BF191" s="120">
        <f>IF($U$191="snížená",$N$191,0)</f>
        <v>0</v>
      </c>
      <c r="BG191" s="120">
        <f>IF($U$191="zákl. přenesená",$N$191,0)</f>
        <v>0</v>
      </c>
      <c r="BH191" s="120">
        <f>IF($U$191="sníž. přenesená",$N$191,0)</f>
        <v>0</v>
      </c>
      <c r="BI191" s="120">
        <f>IF($U$191="nulová",$N$191,0)</f>
        <v>0</v>
      </c>
      <c r="BJ191" s="6" t="s">
        <v>19</v>
      </c>
      <c r="BK191" s="120">
        <f>ROUND($L$191*$K$191,2)</f>
        <v>0</v>
      </c>
      <c r="BL191" s="6" t="s">
        <v>137</v>
      </c>
      <c r="BM191" s="6" t="s">
        <v>512</v>
      </c>
    </row>
    <row r="192" spans="2:51" s="6" customFormat="1" ht="18.75" customHeight="1">
      <c r="B192" s="121"/>
      <c r="E192" s="122"/>
      <c r="F192" s="184" t="s">
        <v>513</v>
      </c>
      <c r="G192" s="185"/>
      <c r="H192" s="185"/>
      <c r="I192" s="185"/>
      <c r="K192" s="123">
        <v>31</v>
      </c>
      <c r="R192" s="124"/>
      <c r="T192" s="125"/>
      <c r="AA192" s="126"/>
      <c r="AT192" s="122" t="s">
        <v>157</v>
      </c>
      <c r="AU192" s="122" t="s">
        <v>96</v>
      </c>
      <c r="AV192" s="122" t="s">
        <v>96</v>
      </c>
      <c r="AW192" s="122" t="s">
        <v>107</v>
      </c>
      <c r="AX192" s="122" t="s">
        <v>19</v>
      </c>
      <c r="AY192" s="122" t="s">
        <v>132</v>
      </c>
    </row>
    <row r="193" spans="2:65" s="6" customFormat="1" ht="15.75" customHeight="1">
      <c r="B193" s="19"/>
      <c r="C193" s="133" t="s">
        <v>326</v>
      </c>
      <c r="D193" s="133" t="s">
        <v>242</v>
      </c>
      <c r="E193" s="134" t="s">
        <v>514</v>
      </c>
      <c r="F193" s="192" t="s">
        <v>515</v>
      </c>
      <c r="G193" s="193"/>
      <c r="H193" s="193"/>
      <c r="I193" s="193"/>
      <c r="J193" s="135" t="s">
        <v>290</v>
      </c>
      <c r="K193" s="136">
        <v>133.042</v>
      </c>
      <c r="L193" s="194"/>
      <c r="M193" s="193"/>
      <c r="N193" s="194">
        <f>ROUND($L$193*$K$193,2)</f>
        <v>0</v>
      </c>
      <c r="O193" s="187"/>
      <c r="P193" s="187"/>
      <c r="Q193" s="187"/>
      <c r="R193" s="20"/>
      <c r="T193" s="117"/>
      <c r="U193" s="26" t="s">
        <v>42</v>
      </c>
      <c r="V193" s="118">
        <v>0</v>
      </c>
      <c r="W193" s="118">
        <f>$V$193*$K$193</f>
        <v>0</v>
      </c>
      <c r="X193" s="118">
        <v>0.027</v>
      </c>
      <c r="Y193" s="118">
        <f>$X$193*$K$193</f>
        <v>3.592134</v>
      </c>
      <c r="Z193" s="118">
        <v>0</v>
      </c>
      <c r="AA193" s="119">
        <f>$Z$193*$K$193</f>
        <v>0</v>
      </c>
      <c r="AR193" s="6" t="s">
        <v>172</v>
      </c>
      <c r="AT193" s="6" t="s">
        <v>242</v>
      </c>
      <c r="AU193" s="6" t="s">
        <v>96</v>
      </c>
      <c r="AY193" s="6" t="s">
        <v>132</v>
      </c>
      <c r="BE193" s="120">
        <f>IF($U$193="základní",$N$193,0)</f>
        <v>0</v>
      </c>
      <c r="BF193" s="120">
        <f>IF($U$193="snížená",$N$193,0)</f>
        <v>0</v>
      </c>
      <c r="BG193" s="120">
        <f>IF($U$193="zákl. přenesená",$N$193,0)</f>
        <v>0</v>
      </c>
      <c r="BH193" s="120">
        <f>IF($U$193="sníž. přenesená",$N$193,0)</f>
        <v>0</v>
      </c>
      <c r="BI193" s="120">
        <f>IF($U$193="nulová",$N$193,0)</f>
        <v>0</v>
      </c>
      <c r="BJ193" s="6" t="s">
        <v>19</v>
      </c>
      <c r="BK193" s="120">
        <f>ROUND($L$193*$K$193,2)</f>
        <v>0</v>
      </c>
      <c r="BL193" s="6" t="s">
        <v>137</v>
      </c>
      <c r="BM193" s="6" t="s">
        <v>516</v>
      </c>
    </row>
    <row r="194" spans="2:51" s="6" customFormat="1" ht="18.75" customHeight="1">
      <c r="B194" s="121"/>
      <c r="E194" s="122"/>
      <c r="F194" s="184" t="s">
        <v>517</v>
      </c>
      <c r="G194" s="185"/>
      <c r="H194" s="185"/>
      <c r="I194" s="185"/>
      <c r="K194" s="123">
        <v>129.167</v>
      </c>
      <c r="R194" s="124"/>
      <c r="T194" s="125"/>
      <c r="AA194" s="126"/>
      <c r="AT194" s="122" t="s">
        <v>157</v>
      </c>
      <c r="AU194" s="122" t="s">
        <v>96</v>
      </c>
      <c r="AV194" s="122" t="s">
        <v>96</v>
      </c>
      <c r="AW194" s="122" t="s">
        <v>107</v>
      </c>
      <c r="AX194" s="122" t="s">
        <v>19</v>
      </c>
      <c r="AY194" s="122" t="s">
        <v>132</v>
      </c>
    </row>
    <row r="195" spans="2:65" s="6" customFormat="1" ht="27" customHeight="1">
      <c r="B195" s="19"/>
      <c r="C195" s="113" t="s">
        <v>331</v>
      </c>
      <c r="D195" s="113" t="s">
        <v>133</v>
      </c>
      <c r="E195" s="114" t="s">
        <v>518</v>
      </c>
      <c r="F195" s="186" t="s">
        <v>519</v>
      </c>
      <c r="G195" s="187"/>
      <c r="H195" s="187"/>
      <c r="I195" s="187"/>
      <c r="J195" s="115" t="s">
        <v>189</v>
      </c>
      <c r="K195" s="116">
        <v>77.12</v>
      </c>
      <c r="L195" s="188"/>
      <c r="M195" s="187"/>
      <c r="N195" s="188">
        <f>ROUND($L$195*$K$195,2)</f>
        <v>0</v>
      </c>
      <c r="O195" s="187"/>
      <c r="P195" s="187"/>
      <c r="Q195" s="187"/>
      <c r="R195" s="20"/>
      <c r="T195" s="117"/>
      <c r="U195" s="26" t="s">
        <v>42</v>
      </c>
      <c r="V195" s="118">
        <v>0.5</v>
      </c>
      <c r="W195" s="118">
        <f>$V$195*$K$195</f>
        <v>38.56</v>
      </c>
      <c r="X195" s="118">
        <v>0.098</v>
      </c>
      <c r="Y195" s="118">
        <f>$X$195*$K$195</f>
        <v>7.557760000000001</v>
      </c>
      <c r="Z195" s="118">
        <v>0</v>
      </c>
      <c r="AA195" s="119">
        <f>$Z$195*$K$195</f>
        <v>0</v>
      </c>
      <c r="AR195" s="6" t="s">
        <v>137</v>
      </c>
      <c r="AT195" s="6" t="s">
        <v>133</v>
      </c>
      <c r="AU195" s="6" t="s">
        <v>96</v>
      </c>
      <c r="AY195" s="6" t="s">
        <v>132</v>
      </c>
      <c r="BE195" s="120">
        <f>IF($U$195="základní",$N$195,0)</f>
        <v>0</v>
      </c>
      <c r="BF195" s="120">
        <f>IF($U$195="snížená",$N$195,0)</f>
        <v>0</v>
      </c>
      <c r="BG195" s="120">
        <f>IF($U$195="zákl. přenesená",$N$195,0)</f>
        <v>0</v>
      </c>
      <c r="BH195" s="120">
        <f>IF($U$195="sníž. přenesená",$N$195,0)</f>
        <v>0</v>
      </c>
      <c r="BI195" s="120">
        <f>IF($U$195="nulová",$N$195,0)</f>
        <v>0</v>
      </c>
      <c r="BJ195" s="6" t="s">
        <v>19</v>
      </c>
      <c r="BK195" s="120">
        <f>ROUND($L$195*$K$195,2)</f>
        <v>0</v>
      </c>
      <c r="BL195" s="6" t="s">
        <v>137</v>
      </c>
      <c r="BM195" s="6" t="s">
        <v>520</v>
      </c>
    </row>
    <row r="196" spans="2:51" s="6" customFormat="1" ht="18.75" customHeight="1">
      <c r="B196" s="121"/>
      <c r="E196" s="122"/>
      <c r="F196" s="184" t="s">
        <v>521</v>
      </c>
      <c r="G196" s="185"/>
      <c r="H196" s="185"/>
      <c r="I196" s="185"/>
      <c r="K196" s="123">
        <v>77.12</v>
      </c>
      <c r="R196" s="124"/>
      <c r="T196" s="125"/>
      <c r="AA196" s="126"/>
      <c r="AT196" s="122" t="s">
        <v>157</v>
      </c>
      <c r="AU196" s="122" t="s">
        <v>96</v>
      </c>
      <c r="AV196" s="122" t="s">
        <v>96</v>
      </c>
      <c r="AW196" s="122" t="s">
        <v>107</v>
      </c>
      <c r="AX196" s="122" t="s">
        <v>19</v>
      </c>
      <c r="AY196" s="122" t="s">
        <v>132</v>
      </c>
    </row>
    <row r="197" spans="2:65" s="6" customFormat="1" ht="27" customHeight="1">
      <c r="B197" s="19"/>
      <c r="C197" s="133" t="s">
        <v>336</v>
      </c>
      <c r="D197" s="133" t="s">
        <v>242</v>
      </c>
      <c r="E197" s="134" t="s">
        <v>522</v>
      </c>
      <c r="F197" s="192" t="s">
        <v>523</v>
      </c>
      <c r="G197" s="193"/>
      <c r="H197" s="193"/>
      <c r="I197" s="193"/>
      <c r="J197" s="135" t="s">
        <v>290</v>
      </c>
      <c r="K197" s="136">
        <v>327.76</v>
      </c>
      <c r="L197" s="194"/>
      <c r="M197" s="193"/>
      <c r="N197" s="194">
        <f>ROUND($L$197*$K$197,2)</f>
        <v>0</v>
      </c>
      <c r="O197" s="187"/>
      <c r="P197" s="187"/>
      <c r="Q197" s="187"/>
      <c r="R197" s="20"/>
      <c r="T197" s="117"/>
      <c r="U197" s="26" t="s">
        <v>42</v>
      </c>
      <c r="V197" s="118">
        <v>0</v>
      </c>
      <c r="W197" s="118">
        <f>$V$197*$K$197</f>
        <v>0</v>
      </c>
      <c r="X197" s="118">
        <v>0.033</v>
      </c>
      <c r="Y197" s="118">
        <f>$X$197*$K$197</f>
        <v>10.81608</v>
      </c>
      <c r="Z197" s="118">
        <v>0</v>
      </c>
      <c r="AA197" s="119">
        <f>$Z$197*$K$197</f>
        <v>0</v>
      </c>
      <c r="AR197" s="6" t="s">
        <v>172</v>
      </c>
      <c r="AT197" s="6" t="s">
        <v>242</v>
      </c>
      <c r="AU197" s="6" t="s">
        <v>96</v>
      </c>
      <c r="AY197" s="6" t="s">
        <v>132</v>
      </c>
      <c r="BE197" s="120">
        <f>IF($U$197="základní",$N$197,0)</f>
        <v>0</v>
      </c>
      <c r="BF197" s="120">
        <f>IF($U$197="snížená",$N$197,0)</f>
        <v>0</v>
      </c>
      <c r="BG197" s="120">
        <f>IF($U$197="zákl. přenesená",$N$197,0)</f>
        <v>0</v>
      </c>
      <c r="BH197" s="120">
        <f>IF($U$197="sníž. přenesená",$N$197,0)</f>
        <v>0</v>
      </c>
      <c r="BI197" s="120">
        <f>IF($U$197="nulová",$N$197,0)</f>
        <v>0</v>
      </c>
      <c r="BJ197" s="6" t="s">
        <v>19</v>
      </c>
      <c r="BK197" s="120">
        <f>ROUND($L$197*$K$197,2)</f>
        <v>0</v>
      </c>
      <c r="BL197" s="6" t="s">
        <v>137</v>
      </c>
      <c r="BM197" s="6" t="s">
        <v>524</v>
      </c>
    </row>
    <row r="198" spans="2:51" s="6" customFormat="1" ht="18.75" customHeight="1">
      <c r="B198" s="121"/>
      <c r="E198" s="122"/>
      <c r="F198" s="184" t="s">
        <v>525</v>
      </c>
      <c r="G198" s="185"/>
      <c r="H198" s="185"/>
      <c r="I198" s="185"/>
      <c r="K198" s="123">
        <v>321.333</v>
      </c>
      <c r="R198" s="124"/>
      <c r="T198" s="125"/>
      <c r="AA198" s="126"/>
      <c r="AT198" s="122" t="s">
        <v>157</v>
      </c>
      <c r="AU198" s="122" t="s">
        <v>96</v>
      </c>
      <c r="AV198" s="122" t="s">
        <v>96</v>
      </c>
      <c r="AW198" s="122" t="s">
        <v>107</v>
      </c>
      <c r="AX198" s="122" t="s">
        <v>19</v>
      </c>
      <c r="AY198" s="122" t="s">
        <v>132</v>
      </c>
    </row>
    <row r="199" spans="2:63" s="103" customFormat="1" ht="30.75" customHeight="1">
      <c r="B199" s="104"/>
      <c r="D199" s="112" t="s">
        <v>114</v>
      </c>
      <c r="E199" s="112"/>
      <c r="F199" s="112"/>
      <c r="G199" s="112"/>
      <c r="H199" s="112"/>
      <c r="I199" s="112"/>
      <c r="J199" s="112"/>
      <c r="K199" s="112"/>
      <c r="L199" s="112"/>
      <c r="M199" s="112"/>
      <c r="N199" s="181">
        <f>$BK$199</f>
        <v>0</v>
      </c>
      <c r="O199" s="182"/>
      <c r="P199" s="182"/>
      <c r="Q199" s="182"/>
      <c r="R199" s="107"/>
      <c r="T199" s="108"/>
      <c r="W199" s="109">
        <f>$W$200+SUM($W$201:$W$216)</f>
        <v>199.3097</v>
      </c>
      <c r="Y199" s="109">
        <f>$Y$200+SUM($Y$201:$Y$216)</f>
        <v>150.2417175</v>
      </c>
      <c r="AA199" s="110">
        <f>$AA$200+SUM($AA$201:$AA$216)</f>
        <v>0</v>
      </c>
      <c r="AR199" s="106" t="s">
        <v>19</v>
      </c>
      <c r="AT199" s="106" t="s">
        <v>76</v>
      </c>
      <c r="AU199" s="106" t="s">
        <v>19</v>
      </c>
      <c r="AY199" s="106" t="s">
        <v>132</v>
      </c>
      <c r="BK199" s="111">
        <f>$BK$200+SUM($BK$201:$BK$216)</f>
        <v>0</v>
      </c>
    </row>
    <row r="200" spans="2:65" s="6" customFormat="1" ht="27" customHeight="1">
      <c r="B200" s="19"/>
      <c r="C200" s="113" t="s">
        <v>342</v>
      </c>
      <c r="D200" s="113" t="s">
        <v>133</v>
      </c>
      <c r="E200" s="114" t="s">
        <v>526</v>
      </c>
      <c r="F200" s="186" t="s">
        <v>527</v>
      </c>
      <c r="G200" s="187"/>
      <c r="H200" s="187"/>
      <c r="I200" s="187"/>
      <c r="J200" s="115" t="s">
        <v>290</v>
      </c>
      <c r="K200" s="116">
        <v>2</v>
      </c>
      <c r="L200" s="188"/>
      <c r="M200" s="187"/>
      <c r="N200" s="188">
        <f>ROUND($L$200*$K$200,2)</f>
        <v>0</v>
      </c>
      <c r="O200" s="187"/>
      <c r="P200" s="187"/>
      <c r="Q200" s="187"/>
      <c r="R200" s="20"/>
      <c r="T200" s="117"/>
      <c r="U200" s="26" t="s">
        <v>42</v>
      </c>
      <c r="V200" s="118">
        <v>0.2</v>
      </c>
      <c r="W200" s="118">
        <f>$V$200*$K$200</f>
        <v>0.4</v>
      </c>
      <c r="X200" s="118">
        <v>0.0007</v>
      </c>
      <c r="Y200" s="118">
        <f>$X$200*$K$200</f>
        <v>0.0014</v>
      </c>
      <c r="Z200" s="118">
        <v>0</v>
      </c>
      <c r="AA200" s="119">
        <f>$Z$200*$K$200</f>
        <v>0</v>
      </c>
      <c r="AR200" s="6" t="s">
        <v>137</v>
      </c>
      <c r="AT200" s="6" t="s">
        <v>133</v>
      </c>
      <c r="AU200" s="6" t="s">
        <v>96</v>
      </c>
      <c r="AY200" s="6" t="s">
        <v>132</v>
      </c>
      <c r="BE200" s="120">
        <f>IF($U$200="základní",$N$200,0)</f>
        <v>0</v>
      </c>
      <c r="BF200" s="120">
        <f>IF($U$200="snížená",$N$200,0)</f>
        <v>0</v>
      </c>
      <c r="BG200" s="120">
        <f>IF($U$200="zákl. přenesená",$N$200,0)</f>
        <v>0</v>
      </c>
      <c r="BH200" s="120">
        <f>IF($U$200="sníž. přenesená",$N$200,0)</f>
        <v>0</v>
      </c>
      <c r="BI200" s="120">
        <f>IF($U$200="nulová",$N$200,0)</f>
        <v>0</v>
      </c>
      <c r="BJ200" s="6" t="s">
        <v>19</v>
      </c>
      <c r="BK200" s="120">
        <f>ROUND($L$200*$K$200,2)</f>
        <v>0</v>
      </c>
      <c r="BL200" s="6" t="s">
        <v>137</v>
      </c>
      <c r="BM200" s="6" t="s">
        <v>528</v>
      </c>
    </row>
    <row r="201" spans="2:65" s="6" customFormat="1" ht="27" customHeight="1">
      <c r="B201" s="19"/>
      <c r="C201" s="133" t="s">
        <v>347</v>
      </c>
      <c r="D201" s="133" t="s">
        <v>242</v>
      </c>
      <c r="E201" s="134" t="s">
        <v>529</v>
      </c>
      <c r="F201" s="192" t="s">
        <v>530</v>
      </c>
      <c r="G201" s="193"/>
      <c r="H201" s="193"/>
      <c r="I201" s="193"/>
      <c r="J201" s="135" t="s">
        <v>290</v>
      </c>
      <c r="K201" s="136">
        <v>2</v>
      </c>
      <c r="L201" s="194"/>
      <c r="M201" s="193"/>
      <c r="N201" s="194">
        <f>ROUND($L$201*$K$201,2)</f>
        <v>0</v>
      </c>
      <c r="O201" s="187"/>
      <c r="P201" s="187"/>
      <c r="Q201" s="187"/>
      <c r="R201" s="20"/>
      <c r="T201" s="117"/>
      <c r="U201" s="26" t="s">
        <v>42</v>
      </c>
      <c r="V201" s="118">
        <v>0</v>
      </c>
      <c r="W201" s="118">
        <f>$V$201*$K$201</f>
        <v>0</v>
      </c>
      <c r="X201" s="118">
        <v>0.004</v>
      </c>
      <c r="Y201" s="118">
        <f>$X$201*$K$201</f>
        <v>0.008</v>
      </c>
      <c r="Z201" s="118">
        <v>0</v>
      </c>
      <c r="AA201" s="119">
        <f>$Z$201*$K$201</f>
        <v>0</v>
      </c>
      <c r="AR201" s="6" t="s">
        <v>172</v>
      </c>
      <c r="AT201" s="6" t="s">
        <v>242</v>
      </c>
      <c r="AU201" s="6" t="s">
        <v>96</v>
      </c>
      <c r="AY201" s="6" t="s">
        <v>132</v>
      </c>
      <c r="BE201" s="120">
        <f>IF($U$201="základní",$N$201,0)</f>
        <v>0</v>
      </c>
      <c r="BF201" s="120">
        <f>IF($U$201="snížená",$N$201,0)</f>
        <v>0</v>
      </c>
      <c r="BG201" s="120">
        <f>IF($U$201="zákl. přenesená",$N$201,0)</f>
        <v>0</v>
      </c>
      <c r="BH201" s="120">
        <f>IF($U$201="sníž. přenesená",$N$201,0)</f>
        <v>0</v>
      </c>
      <c r="BI201" s="120">
        <f>IF($U$201="nulová",$N$201,0)</f>
        <v>0</v>
      </c>
      <c r="BJ201" s="6" t="s">
        <v>19</v>
      </c>
      <c r="BK201" s="120">
        <f>ROUND($L$201*$K$201,2)</f>
        <v>0</v>
      </c>
      <c r="BL201" s="6" t="s">
        <v>137</v>
      </c>
      <c r="BM201" s="6" t="s">
        <v>531</v>
      </c>
    </row>
    <row r="202" spans="2:65" s="6" customFormat="1" ht="27" customHeight="1">
      <c r="B202" s="19"/>
      <c r="C202" s="113" t="s">
        <v>352</v>
      </c>
      <c r="D202" s="113" t="s">
        <v>133</v>
      </c>
      <c r="E202" s="114" t="s">
        <v>532</v>
      </c>
      <c r="F202" s="186" t="s">
        <v>533</v>
      </c>
      <c r="G202" s="187"/>
      <c r="H202" s="187"/>
      <c r="I202" s="187"/>
      <c r="J202" s="115" t="s">
        <v>290</v>
      </c>
      <c r="K202" s="116">
        <v>2</v>
      </c>
      <c r="L202" s="188"/>
      <c r="M202" s="187"/>
      <c r="N202" s="188">
        <f>ROUND($L$202*$K$202,2)</f>
        <v>0</v>
      </c>
      <c r="O202" s="187"/>
      <c r="P202" s="187"/>
      <c r="Q202" s="187"/>
      <c r="R202" s="20"/>
      <c r="T202" s="117"/>
      <c r="U202" s="26" t="s">
        <v>42</v>
      </c>
      <c r="V202" s="118">
        <v>0.416</v>
      </c>
      <c r="W202" s="118">
        <f>$V$202*$K$202</f>
        <v>0.832</v>
      </c>
      <c r="X202" s="118">
        <v>0.10941</v>
      </c>
      <c r="Y202" s="118">
        <f>$X$202*$K$202</f>
        <v>0.21882</v>
      </c>
      <c r="Z202" s="118">
        <v>0</v>
      </c>
      <c r="AA202" s="119">
        <f>$Z$202*$K$202</f>
        <v>0</v>
      </c>
      <c r="AR202" s="6" t="s">
        <v>137</v>
      </c>
      <c r="AT202" s="6" t="s">
        <v>133</v>
      </c>
      <c r="AU202" s="6" t="s">
        <v>96</v>
      </c>
      <c r="AY202" s="6" t="s">
        <v>132</v>
      </c>
      <c r="BE202" s="120">
        <f>IF($U$202="základní",$N$202,0)</f>
        <v>0</v>
      </c>
      <c r="BF202" s="120">
        <f>IF($U$202="snížená",$N$202,0)</f>
        <v>0</v>
      </c>
      <c r="BG202" s="120">
        <f>IF($U$202="zákl. přenesená",$N$202,0)</f>
        <v>0</v>
      </c>
      <c r="BH202" s="120">
        <f>IF($U$202="sníž. přenesená",$N$202,0)</f>
        <v>0</v>
      </c>
      <c r="BI202" s="120">
        <f>IF($U$202="nulová",$N$202,0)</f>
        <v>0</v>
      </c>
      <c r="BJ202" s="6" t="s">
        <v>19</v>
      </c>
      <c r="BK202" s="120">
        <f>ROUND($L$202*$K$202,2)</f>
        <v>0</v>
      </c>
      <c r="BL202" s="6" t="s">
        <v>137</v>
      </c>
      <c r="BM202" s="6" t="s">
        <v>534</v>
      </c>
    </row>
    <row r="203" spans="2:65" s="6" customFormat="1" ht="15.75" customHeight="1">
      <c r="B203" s="19"/>
      <c r="C203" s="133" t="s">
        <v>357</v>
      </c>
      <c r="D203" s="133" t="s">
        <v>242</v>
      </c>
      <c r="E203" s="134" t="s">
        <v>535</v>
      </c>
      <c r="F203" s="192" t="s">
        <v>536</v>
      </c>
      <c r="G203" s="193"/>
      <c r="H203" s="193"/>
      <c r="I203" s="193"/>
      <c r="J203" s="135" t="s">
        <v>290</v>
      </c>
      <c r="K203" s="136">
        <v>2</v>
      </c>
      <c r="L203" s="194"/>
      <c r="M203" s="193"/>
      <c r="N203" s="194">
        <f>ROUND($L$203*$K$203,2)</f>
        <v>0</v>
      </c>
      <c r="O203" s="187"/>
      <c r="P203" s="187"/>
      <c r="Q203" s="187"/>
      <c r="R203" s="20"/>
      <c r="T203" s="117"/>
      <c r="U203" s="26" t="s">
        <v>42</v>
      </c>
      <c r="V203" s="118">
        <v>0</v>
      </c>
      <c r="W203" s="118">
        <f>$V$203*$K$203</f>
        <v>0</v>
      </c>
      <c r="X203" s="118">
        <v>0.0061</v>
      </c>
      <c r="Y203" s="118">
        <f>$X$203*$K$203</f>
        <v>0.0122</v>
      </c>
      <c r="Z203" s="118">
        <v>0</v>
      </c>
      <c r="AA203" s="119">
        <f>$Z$203*$K$203</f>
        <v>0</v>
      </c>
      <c r="AR203" s="6" t="s">
        <v>172</v>
      </c>
      <c r="AT203" s="6" t="s">
        <v>242</v>
      </c>
      <c r="AU203" s="6" t="s">
        <v>96</v>
      </c>
      <c r="AY203" s="6" t="s">
        <v>132</v>
      </c>
      <c r="BE203" s="120">
        <f>IF($U$203="základní",$N$203,0)</f>
        <v>0</v>
      </c>
      <c r="BF203" s="120">
        <f>IF($U$203="snížená",$N$203,0)</f>
        <v>0</v>
      </c>
      <c r="BG203" s="120">
        <f>IF($U$203="zákl. přenesená",$N$203,0)</f>
        <v>0</v>
      </c>
      <c r="BH203" s="120">
        <f>IF($U$203="sníž. přenesená",$N$203,0)</f>
        <v>0</v>
      </c>
      <c r="BI203" s="120">
        <f>IF($U$203="nulová",$N$203,0)</f>
        <v>0</v>
      </c>
      <c r="BJ203" s="6" t="s">
        <v>19</v>
      </c>
      <c r="BK203" s="120">
        <f>ROUND($L$203*$K$203,2)</f>
        <v>0</v>
      </c>
      <c r="BL203" s="6" t="s">
        <v>137</v>
      </c>
      <c r="BM203" s="6" t="s">
        <v>537</v>
      </c>
    </row>
    <row r="204" spans="2:65" s="6" customFormat="1" ht="39" customHeight="1">
      <c r="B204" s="19"/>
      <c r="C204" s="113" t="s">
        <v>362</v>
      </c>
      <c r="D204" s="113" t="s">
        <v>133</v>
      </c>
      <c r="E204" s="114" t="s">
        <v>538</v>
      </c>
      <c r="F204" s="186" t="s">
        <v>539</v>
      </c>
      <c r="G204" s="187"/>
      <c r="H204" s="187"/>
      <c r="I204" s="187"/>
      <c r="J204" s="115" t="s">
        <v>146</v>
      </c>
      <c r="K204" s="116">
        <v>602.45</v>
      </c>
      <c r="L204" s="188"/>
      <c r="M204" s="187"/>
      <c r="N204" s="188">
        <f>ROUND($L$204*$K$204,2)</f>
        <v>0</v>
      </c>
      <c r="O204" s="187"/>
      <c r="P204" s="187"/>
      <c r="Q204" s="187"/>
      <c r="R204" s="20"/>
      <c r="T204" s="117"/>
      <c r="U204" s="26" t="s">
        <v>42</v>
      </c>
      <c r="V204" s="118">
        <v>0.216</v>
      </c>
      <c r="W204" s="118">
        <f>$V$204*$K$204</f>
        <v>130.1292</v>
      </c>
      <c r="X204" s="118">
        <v>0.1295</v>
      </c>
      <c r="Y204" s="118">
        <f>$X$204*$K$204</f>
        <v>78.01727500000001</v>
      </c>
      <c r="Z204" s="118">
        <v>0</v>
      </c>
      <c r="AA204" s="119">
        <f>$Z$204*$K$204</f>
        <v>0</v>
      </c>
      <c r="AR204" s="6" t="s">
        <v>137</v>
      </c>
      <c r="AT204" s="6" t="s">
        <v>133</v>
      </c>
      <c r="AU204" s="6" t="s">
        <v>96</v>
      </c>
      <c r="AY204" s="6" t="s">
        <v>132</v>
      </c>
      <c r="BE204" s="120">
        <f>IF($U$204="základní",$N$204,0)</f>
        <v>0</v>
      </c>
      <c r="BF204" s="120">
        <f>IF($U$204="snížená",$N$204,0)</f>
        <v>0</v>
      </c>
      <c r="BG204" s="120">
        <f>IF($U$204="zákl. přenesená",$N$204,0)</f>
        <v>0</v>
      </c>
      <c r="BH204" s="120">
        <f>IF($U$204="sníž. přenesená",$N$204,0)</f>
        <v>0</v>
      </c>
      <c r="BI204" s="120">
        <f>IF($U$204="nulová",$N$204,0)</f>
        <v>0</v>
      </c>
      <c r="BJ204" s="6" t="s">
        <v>19</v>
      </c>
      <c r="BK204" s="120">
        <f>ROUND($L$204*$K$204,2)</f>
        <v>0</v>
      </c>
      <c r="BL204" s="6" t="s">
        <v>137</v>
      </c>
      <c r="BM204" s="6" t="s">
        <v>540</v>
      </c>
    </row>
    <row r="205" spans="2:51" s="6" customFormat="1" ht="18.75" customHeight="1">
      <c r="B205" s="121"/>
      <c r="E205" s="122"/>
      <c r="F205" s="184" t="s">
        <v>541</v>
      </c>
      <c r="G205" s="185"/>
      <c r="H205" s="185"/>
      <c r="I205" s="185"/>
      <c r="K205" s="123">
        <v>602.45</v>
      </c>
      <c r="R205" s="124"/>
      <c r="T205" s="125"/>
      <c r="AA205" s="126"/>
      <c r="AT205" s="122" t="s">
        <v>157</v>
      </c>
      <c r="AU205" s="122" t="s">
        <v>96</v>
      </c>
      <c r="AV205" s="122" t="s">
        <v>96</v>
      </c>
      <c r="AW205" s="122" t="s">
        <v>107</v>
      </c>
      <c r="AX205" s="122" t="s">
        <v>19</v>
      </c>
      <c r="AY205" s="122" t="s">
        <v>132</v>
      </c>
    </row>
    <row r="206" spans="2:65" s="6" customFormat="1" ht="27" customHeight="1">
      <c r="B206" s="19"/>
      <c r="C206" s="133" t="s">
        <v>367</v>
      </c>
      <c r="D206" s="133" t="s">
        <v>242</v>
      </c>
      <c r="E206" s="134" t="s">
        <v>542</v>
      </c>
      <c r="F206" s="192" t="s">
        <v>543</v>
      </c>
      <c r="G206" s="193"/>
      <c r="H206" s="193"/>
      <c r="I206" s="193"/>
      <c r="J206" s="135" t="s">
        <v>290</v>
      </c>
      <c r="K206" s="136">
        <v>602.45</v>
      </c>
      <c r="L206" s="194"/>
      <c r="M206" s="193"/>
      <c r="N206" s="194">
        <f>ROUND($L$206*$K$206,2)</f>
        <v>0</v>
      </c>
      <c r="O206" s="187"/>
      <c r="P206" s="187"/>
      <c r="Q206" s="187"/>
      <c r="R206" s="20"/>
      <c r="T206" s="117"/>
      <c r="U206" s="26" t="s">
        <v>42</v>
      </c>
      <c r="V206" s="118">
        <v>0</v>
      </c>
      <c r="W206" s="118">
        <f>$V$206*$K$206</f>
        <v>0</v>
      </c>
      <c r="X206" s="118">
        <v>0.085</v>
      </c>
      <c r="Y206" s="118">
        <f>$X$206*$K$206</f>
        <v>51.20825000000001</v>
      </c>
      <c r="Z206" s="118">
        <v>0</v>
      </c>
      <c r="AA206" s="119">
        <f>$Z$206*$K$206</f>
        <v>0</v>
      </c>
      <c r="AR206" s="6" t="s">
        <v>172</v>
      </c>
      <c r="AT206" s="6" t="s">
        <v>242</v>
      </c>
      <c r="AU206" s="6" t="s">
        <v>96</v>
      </c>
      <c r="AY206" s="6" t="s">
        <v>132</v>
      </c>
      <c r="BE206" s="120">
        <f>IF($U$206="základní",$N$206,0)</f>
        <v>0</v>
      </c>
      <c r="BF206" s="120">
        <f>IF($U$206="snížená",$N$206,0)</f>
        <v>0</v>
      </c>
      <c r="BG206" s="120">
        <f>IF($U$206="zákl. přenesená",$N$206,0)</f>
        <v>0</v>
      </c>
      <c r="BH206" s="120">
        <f>IF($U$206="sníž. přenesená",$N$206,0)</f>
        <v>0</v>
      </c>
      <c r="BI206" s="120">
        <f>IF($U$206="nulová",$N$206,0)</f>
        <v>0</v>
      </c>
      <c r="BJ206" s="6" t="s">
        <v>19</v>
      </c>
      <c r="BK206" s="120">
        <f>ROUND($L$206*$K$206,2)</f>
        <v>0</v>
      </c>
      <c r="BL206" s="6" t="s">
        <v>137</v>
      </c>
      <c r="BM206" s="6" t="s">
        <v>544</v>
      </c>
    </row>
    <row r="207" spans="2:65" s="6" customFormat="1" ht="27" customHeight="1">
      <c r="B207" s="19"/>
      <c r="C207" s="113" t="s">
        <v>371</v>
      </c>
      <c r="D207" s="113" t="s">
        <v>133</v>
      </c>
      <c r="E207" s="114" t="s">
        <v>545</v>
      </c>
      <c r="F207" s="186" t="s">
        <v>546</v>
      </c>
      <c r="G207" s="187"/>
      <c r="H207" s="187"/>
      <c r="I207" s="187"/>
      <c r="J207" s="115" t="s">
        <v>146</v>
      </c>
      <c r="K207" s="116">
        <v>158.75</v>
      </c>
      <c r="L207" s="188"/>
      <c r="M207" s="187"/>
      <c r="N207" s="188">
        <f>ROUND($L$207*$K$207,2)</f>
        <v>0</v>
      </c>
      <c r="O207" s="187"/>
      <c r="P207" s="187"/>
      <c r="Q207" s="187"/>
      <c r="R207" s="20"/>
      <c r="T207" s="117"/>
      <c r="U207" s="26" t="s">
        <v>42</v>
      </c>
      <c r="V207" s="118">
        <v>0.14</v>
      </c>
      <c r="W207" s="118">
        <f>$V$207*$K$207</f>
        <v>22.225</v>
      </c>
      <c r="X207" s="118">
        <v>0.10095</v>
      </c>
      <c r="Y207" s="118">
        <f>$X$207*$K$207</f>
        <v>16.0258125</v>
      </c>
      <c r="Z207" s="118">
        <v>0</v>
      </c>
      <c r="AA207" s="119">
        <f>$Z$207*$K$207</f>
        <v>0</v>
      </c>
      <c r="AR207" s="6" t="s">
        <v>137</v>
      </c>
      <c r="AT207" s="6" t="s">
        <v>133</v>
      </c>
      <c r="AU207" s="6" t="s">
        <v>96</v>
      </c>
      <c r="AY207" s="6" t="s">
        <v>132</v>
      </c>
      <c r="BE207" s="120">
        <f>IF($U$207="základní",$N$207,0)</f>
        <v>0</v>
      </c>
      <c r="BF207" s="120">
        <f>IF($U$207="snížená",$N$207,0)</f>
        <v>0</v>
      </c>
      <c r="BG207" s="120">
        <f>IF($U$207="zákl. přenesená",$N$207,0)</f>
        <v>0</v>
      </c>
      <c r="BH207" s="120">
        <f>IF($U$207="sníž. přenesená",$N$207,0)</f>
        <v>0</v>
      </c>
      <c r="BI207" s="120">
        <f>IF($U$207="nulová",$N$207,0)</f>
        <v>0</v>
      </c>
      <c r="BJ207" s="6" t="s">
        <v>19</v>
      </c>
      <c r="BK207" s="120">
        <f>ROUND($L$207*$K$207,2)</f>
        <v>0</v>
      </c>
      <c r="BL207" s="6" t="s">
        <v>137</v>
      </c>
      <c r="BM207" s="6" t="s">
        <v>547</v>
      </c>
    </row>
    <row r="208" spans="2:65" s="6" customFormat="1" ht="27" customHeight="1">
      <c r="B208" s="19"/>
      <c r="C208" s="133" t="s">
        <v>548</v>
      </c>
      <c r="D208" s="133" t="s">
        <v>242</v>
      </c>
      <c r="E208" s="134" t="s">
        <v>549</v>
      </c>
      <c r="F208" s="192" t="s">
        <v>550</v>
      </c>
      <c r="G208" s="193"/>
      <c r="H208" s="193"/>
      <c r="I208" s="193"/>
      <c r="J208" s="135" t="s">
        <v>290</v>
      </c>
      <c r="K208" s="136">
        <v>60.75</v>
      </c>
      <c r="L208" s="194"/>
      <c r="M208" s="193"/>
      <c r="N208" s="194">
        <f>ROUND($L$208*$K$208,2)</f>
        <v>0</v>
      </c>
      <c r="O208" s="187"/>
      <c r="P208" s="187"/>
      <c r="Q208" s="187"/>
      <c r="R208" s="20"/>
      <c r="T208" s="117"/>
      <c r="U208" s="26" t="s">
        <v>42</v>
      </c>
      <c r="V208" s="118">
        <v>0</v>
      </c>
      <c r="W208" s="118">
        <f>$V$208*$K$208</f>
        <v>0</v>
      </c>
      <c r="X208" s="118">
        <v>0.024</v>
      </c>
      <c r="Y208" s="118">
        <f>$X$208*$K$208</f>
        <v>1.458</v>
      </c>
      <c r="Z208" s="118">
        <v>0</v>
      </c>
      <c r="AA208" s="119">
        <f>$Z$208*$K$208</f>
        <v>0</v>
      </c>
      <c r="AR208" s="6" t="s">
        <v>172</v>
      </c>
      <c r="AT208" s="6" t="s">
        <v>242</v>
      </c>
      <c r="AU208" s="6" t="s">
        <v>96</v>
      </c>
      <c r="AY208" s="6" t="s">
        <v>132</v>
      </c>
      <c r="BE208" s="120">
        <f>IF($U$208="základní",$N$208,0)</f>
        <v>0</v>
      </c>
      <c r="BF208" s="120">
        <f>IF($U$208="snížená",$N$208,0)</f>
        <v>0</v>
      </c>
      <c r="BG208" s="120">
        <f>IF($U$208="zákl. přenesená",$N$208,0)</f>
        <v>0</v>
      </c>
      <c r="BH208" s="120">
        <f>IF($U$208="sníž. přenesená",$N$208,0)</f>
        <v>0</v>
      </c>
      <c r="BI208" s="120">
        <f>IF($U$208="nulová",$N$208,0)</f>
        <v>0</v>
      </c>
      <c r="BJ208" s="6" t="s">
        <v>19</v>
      </c>
      <c r="BK208" s="120">
        <f>ROUND($L$208*$K$208,2)</f>
        <v>0</v>
      </c>
      <c r="BL208" s="6" t="s">
        <v>137</v>
      </c>
      <c r="BM208" s="6" t="s">
        <v>551</v>
      </c>
    </row>
    <row r="209" spans="2:51" s="6" customFormat="1" ht="18.75" customHeight="1">
      <c r="B209" s="121"/>
      <c r="E209" s="122"/>
      <c r="F209" s="184" t="s">
        <v>552</v>
      </c>
      <c r="G209" s="185"/>
      <c r="H209" s="185"/>
      <c r="I209" s="185"/>
      <c r="K209" s="123">
        <v>60.75</v>
      </c>
      <c r="R209" s="124"/>
      <c r="T209" s="125"/>
      <c r="AA209" s="126"/>
      <c r="AT209" s="122" t="s">
        <v>157</v>
      </c>
      <c r="AU209" s="122" t="s">
        <v>96</v>
      </c>
      <c r="AV209" s="122" t="s">
        <v>96</v>
      </c>
      <c r="AW209" s="122" t="s">
        <v>107</v>
      </c>
      <c r="AX209" s="122" t="s">
        <v>19</v>
      </c>
      <c r="AY209" s="122" t="s">
        <v>132</v>
      </c>
    </row>
    <row r="210" spans="2:65" s="6" customFormat="1" ht="27" customHeight="1">
      <c r="B210" s="19"/>
      <c r="C210" s="133" t="s">
        <v>553</v>
      </c>
      <c r="D210" s="133" t="s">
        <v>242</v>
      </c>
      <c r="E210" s="134" t="s">
        <v>554</v>
      </c>
      <c r="F210" s="192" t="s">
        <v>555</v>
      </c>
      <c r="G210" s="193"/>
      <c r="H210" s="193"/>
      <c r="I210" s="193"/>
      <c r="J210" s="135" t="s">
        <v>290</v>
      </c>
      <c r="K210" s="136">
        <v>98</v>
      </c>
      <c r="L210" s="194"/>
      <c r="M210" s="193"/>
      <c r="N210" s="194">
        <f>ROUND($L$210*$K$210,2)</f>
        <v>0</v>
      </c>
      <c r="O210" s="187"/>
      <c r="P210" s="187"/>
      <c r="Q210" s="187"/>
      <c r="R210" s="20"/>
      <c r="T210" s="117"/>
      <c r="U210" s="26" t="s">
        <v>42</v>
      </c>
      <c r="V210" s="118">
        <v>0</v>
      </c>
      <c r="W210" s="118">
        <f>$V$210*$K$210</f>
        <v>0</v>
      </c>
      <c r="X210" s="118">
        <v>0.0335</v>
      </c>
      <c r="Y210" s="118">
        <f>$X$210*$K$210</f>
        <v>3.2830000000000004</v>
      </c>
      <c r="Z210" s="118">
        <v>0</v>
      </c>
      <c r="AA210" s="119">
        <f>$Z$210*$K$210</f>
        <v>0</v>
      </c>
      <c r="AR210" s="6" t="s">
        <v>172</v>
      </c>
      <c r="AT210" s="6" t="s">
        <v>242</v>
      </c>
      <c r="AU210" s="6" t="s">
        <v>96</v>
      </c>
      <c r="AY210" s="6" t="s">
        <v>132</v>
      </c>
      <c r="BE210" s="120">
        <f>IF($U$210="základní",$N$210,0)</f>
        <v>0</v>
      </c>
      <c r="BF210" s="120">
        <f>IF($U$210="snížená",$N$210,0)</f>
        <v>0</v>
      </c>
      <c r="BG210" s="120">
        <f>IF($U$210="zákl. přenesená",$N$210,0)</f>
        <v>0</v>
      </c>
      <c r="BH210" s="120">
        <f>IF($U$210="sníž. přenesená",$N$210,0)</f>
        <v>0</v>
      </c>
      <c r="BI210" s="120">
        <f>IF($U$210="nulová",$N$210,0)</f>
        <v>0</v>
      </c>
      <c r="BJ210" s="6" t="s">
        <v>19</v>
      </c>
      <c r="BK210" s="120">
        <f>ROUND($L$210*$K$210,2)</f>
        <v>0</v>
      </c>
      <c r="BL210" s="6" t="s">
        <v>137</v>
      </c>
      <c r="BM210" s="6" t="s">
        <v>556</v>
      </c>
    </row>
    <row r="211" spans="2:51" s="6" customFormat="1" ht="18.75" customHeight="1">
      <c r="B211" s="121"/>
      <c r="E211" s="122"/>
      <c r="F211" s="184" t="s">
        <v>557</v>
      </c>
      <c r="G211" s="185"/>
      <c r="H211" s="185"/>
      <c r="I211" s="185"/>
      <c r="K211" s="123">
        <v>98</v>
      </c>
      <c r="R211" s="124"/>
      <c r="T211" s="125"/>
      <c r="AA211" s="126"/>
      <c r="AT211" s="122" t="s">
        <v>157</v>
      </c>
      <c r="AU211" s="122" t="s">
        <v>96</v>
      </c>
      <c r="AV211" s="122" t="s">
        <v>96</v>
      </c>
      <c r="AW211" s="122" t="s">
        <v>107</v>
      </c>
      <c r="AX211" s="122" t="s">
        <v>19</v>
      </c>
      <c r="AY211" s="122" t="s">
        <v>132</v>
      </c>
    </row>
    <row r="212" spans="2:65" s="6" customFormat="1" ht="15.75" customHeight="1">
      <c r="B212" s="19"/>
      <c r="C212" s="113" t="s">
        <v>558</v>
      </c>
      <c r="D212" s="113" t="s">
        <v>133</v>
      </c>
      <c r="E212" s="114" t="s">
        <v>363</v>
      </c>
      <c r="F212" s="186" t="s">
        <v>364</v>
      </c>
      <c r="G212" s="187"/>
      <c r="H212" s="187"/>
      <c r="I212" s="187"/>
      <c r="J212" s="115" t="s">
        <v>146</v>
      </c>
      <c r="K212" s="116">
        <v>32</v>
      </c>
      <c r="L212" s="188"/>
      <c r="M212" s="187"/>
      <c r="N212" s="188">
        <f>ROUND($L$212*$K$212,2)</f>
        <v>0</v>
      </c>
      <c r="O212" s="187"/>
      <c r="P212" s="187"/>
      <c r="Q212" s="187"/>
      <c r="R212" s="20"/>
      <c r="T212" s="117"/>
      <c r="U212" s="26" t="s">
        <v>42</v>
      </c>
      <c r="V212" s="118">
        <v>0.154</v>
      </c>
      <c r="W212" s="118">
        <f>$V$212*$K$212</f>
        <v>4.928</v>
      </c>
      <c r="X212" s="118">
        <v>0.00028</v>
      </c>
      <c r="Y212" s="118">
        <f>$X$212*$K$212</f>
        <v>0.00896</v>
      </c>
      <c r="Z212" s="118">
        <v>0</v>
      </c>
      <c r="AA212" s="119">
        <f>$Z$212*$K$212</f>
        <v>0</v>
      </c>
      <c r="AR212" s="6" t="s">
        <v>137</v>
      </c>
      <c r="AT212" s="6" t="s">
        <v>133</v>
      </c>
      <c r="AU212" s="6" t="s">
        <v>96</v>
      </c>
      <c r="AY212" s="6" t="s">
        <v>132</v>
      </c>
      <c r="BE212" s="120">
        <f>IF($U$212="základní",$N$212,0)</f>
        <v>0</v>
      </c>
      <c r="BF212" s="120">
        <f>IF($U$212="snížená",$N$212,0)</f>
        <v>0</v>
      </c>
      <c r="BG212" s="120">
        <f>IF($U$212="zákl. přenesená",$N$212,0)</f>
        <v>0</v>
      </c>
      <c r="BH212" s="120">
        <f>IF($U$212="sníž. přenesená",$N$212,0)</f>
        <v>0</v>
      </c>
      <c r="BI212" s="120">
        <f>IF($U$212="nulová",$N$212,0)</f>
        <v>0</v>
      </c>
      <c r="BJ212" s="6" t="s">
        <v>19</v>
      </c>
      <c r="BK212" s="120">
        <f>ROUND($L$212*$K$212,2)</f>
        <v>0</v>
      </c>
      <c r="BL212" s="6" t="s">
        <v>137</v>
      </c>
      <c r="BM212" s="6" t="s">
        <v>559</v>
      </c>
    </row>
    <row r="213" spans="2:51" s="6" customFormat="1" ht="18.75" customHeight="1">
      <c r="B213" s="121"/>
      <c r="E213" s="122"/>
      <c r="F213" s="184" t="s">
        <v>560</v>
      </c>
      <c r="G213" s="185"/>
      <c r="H213" s="185"/>
      <c r="I213" s="185"/>
      <c r="K213" s="123">
        <v>32</v>
      </c>
      <c r="R213" s="124"/>
      <c r="T213" s="125"/>
      <c r="AA213" s="126"/>
      <c r="AT213" s="122" t="s">
        <v>157</v>
      </c>
      <c r="AU213" s="122" t="s">
        <v>96</v>
      </c>
      <c r="AV213" s="122" t="s">
        <v>96</v>
      </c>
      <c r="AW213" s="122" t="s">
        <v>107</v>
      </c>
      <c r="AX213" s="122" t="s">
        <v>19</v>
      </c>
      <c r="AY213" s="122" t="s">
        <v>132</v>
      </c>
    </row>
    <row r="214" spans="2:65" s="6" customFormat="1" ht="15.75" customHeight="1">
      <c r="B214" s="19"/>
      <c r="C214" s="113" t="s">
        <v>561</v>
      </c>
      <c r="D214" s="113" t="s">
        <v>133</v>
      </c>
      <c r="E214" s="114" t="s">
        <v>368</v>
      </c>
      <c r="F214" s="186" t="s">
        <v>369</v>
      </c>
      <c r="G214" s="187"/>
      <c r="H214" s="187"/>
      <c r="I214" s="187"/>
      <c r="J214" s="115" t="s">
        <v>146</v>
      </c>
      <c r="K214" s="116">
        <v>32</v>
      </c>
      <c r="L214" s="188"/>
      <c r="M214" s="187"/>
      <c r="N214" s="188">
        <f>ROUND($L$214*$K$214,2)</f>
        <v>0</v>
      </c>
      <c r="O214" s="187"/>
      <c r="P214" s="187"/>
      <c r="Q214" s="187"/>
      <c r="R214" s="20"/>
      <c r="T214" s="117"/>
      <c r="U214" s="26" t="s">
        <v>42</v>
      </c>
      <c r="V214" s="118">
        <v>0.196</v>
      </c>
      <c r="W214" s="118">
        <f>$V$214*$K$214</f>
        <v>6.272</v>
      </c>
      <c r="X214" s="118">
        <v>0</v>
      </c>
      <c r="Y214" s="118">
        <f>$X$214*$K$214</f>
        <v>0</v>
      </c>
      <c r="Z214" s="118">
        <v>0</v>
      </c>
      <c r="AA214" s="119">
        <f>$Z$214*$K$214</f>
        <v>0</v>
      </c>
      <c r="AR214" s="6" t="s">
        <v>137</v>
      </c>
      <c r="AT214" s="6" t="s">
        <v>133</v>
      </c>
      <c r="AU214" s="6" t="s">
        <v>96</v>
      </c>
      <c r="AY214" s="6" t="s">
        <v>132</v>
      </c>
      <c r="BE214" s="120">
        <f>IF($U$214="základní",$N$214,0)</f>
        <v>0</v>
      </c>
      <c r="BF214" s="120">
        <f>IF($U$214="snížená",$N$214,0)</f>
        <v>0</v>
      </c>
      <c r="BG214" s="120">
        <f>IF($U$214="zákl. přenesená",$N$214,0)</f>
        <v>0</v>
      </c>
      <c r="BH214" s="120">
        <f>IF($U$214="sníž. přenesená",$N$214,0)</f>
        <v>0</v>
      </c>
      <c r="BI214" s="120">
        <f>IF($U$214="nulová",$N$214,0)</f>
        <v>0</v>
      </c>
      <c r="BJ214" s="6" t="s">
        <v>19</v>
      </c>
      <c r="BK214" s="120">
        <f>ROUND($L$214*$K$214,2)</f>
        <v>0</v>
      </c>
      <c r="BL214" s="6" t="s">
        <v>137</v>
      </c>
      <c r="BM214" s="6" t="s">
        <v>562</v>
      </c>
    </row>
    <row r="215" spans="2:51" s="6" customFormat="1" ht="18.75" customHeight="1">
      <c r="B215" s="121"/>
      <c r="E215" s="122"/>
      <c r="F215" s="184" t="s">
        <v>563</v>
      </c>
      <c r="G215" s="185"/>
      <c r="H215" s="185"/>
      <c r="I215" s="185"/>
      <c r="K215" s="123">
        <v>32</v>
      </c>
      <c r="R215" s="124"/>
      <c r="T215" s="125"/>
      <c r="AA215" s="126"/>
      <c r="AT215" s="122" t="s">
        <v>157</v>
      </c>
      <c r="AU215" s="122" t="s">
        <v>96</v>
      </c>
      <c r="AV215" s="122" t="s">
        <v>96</v>
      </c>
      <c r="AW215" s="122" t="s">
        <v>107</v>
      </c>
      <c r="AX215" s="122" t="s">
        <v>19</v>
      </c>
      <c r="AY215" s="122" t="s">
        <v>132</v>
      </c>
    </row>
    <row r="216" spans="2:63" s="103" customFormat="1" ht="23.25" customHeight="1">
      <c r="B216" s="104"/>
      <c r="D216" s="112" t="s">
        <v>115</v>
      </c>
      <c r="E216" s="112"/>
      <c r="F216" s="112"/>
      <c r="G216" s="112"/>
      <c r="H216" s="112"/>
      <c r="I216" s="112"/>
      <c r="J216" s="112"/>
      <c r="K216" s="112"/>
      <c r="L216" s="112"/>
      <c r="M216" s="112"/>
      <c r="N216" s="181">
        <f>$BK$216</f>
        <v>0</v>
      </c>
      <c r="O216" s="182"/>
      <c r="P216" s="182"/>
      <c r="Q216" s="182"/>
      <c r="R216" s="107"/>
      <c r="T216" s="108"/>
      <c r="W216" s="109">
        <f>SUM($W$217:$W$219)</f>
        <v>34.5235</v>
      </c>
      <c r="Y216" s="109">
        <f>SUM($Y$217:$Y$219)</f>
        <v>0</v>
      </c>
      <c r="AA216" s="110">
        <f>SUM($AA$217:$AA$219)</f>
        <v>0</v>
      </c>
      <c r="AR216" s="106" t="s">
        <v>19</v>
      </c>
      <c r="AT216" s="106" t="s">
        <v>76</v>
      </c>
      <c r="AU216" s="106" t="s">
        <v>96</v>
      </c>
      <c r="AY216" s="106" t="s">
        <v>132</v>
      </c>
      <c r="BK216" s="111">
        <f>SUM($BK$217:$BK$219)</f>
        <v>0</v>
      </c>
    </row>
    <row r="217" spans="2:65" s="6" customFormat="1" ht="27" customHeight="1">
      <c r="B217" s="19"/>
      <c r="C217" s="113" t="s">
        <v>564</v>
      </c>
      <c r="D217" s="113" t="s">
        <v>133</v>
      </c>
      <c r="E217" s="114" t="s">
        <v>565</v>
      </c>
      <c r="F217" s="186" t="s">
        <v>566</v>
      </c>
      <c r="G217" s="187"/>
      <c r="H217" s="187"/>
      <c r="I217" s="187"/>
      <c r="J217" s="115" t="s">
        <v>221</v>
      </c>
      <c r="K217" s="116">
        <v>1023.69</v>
      </c>
      <c r="L217" s="188"/>
      <c r="M217" s="187"/>
      <c r="N217" s="188">
        <f>ROUND($L$217*$K$217,2)</f>
        <v>0</v>
      </c>
      <c r="O217" s="187"/>
      <c r="P217" s="187"/>
      <c r="Q217" s="187"/>
      <c r="R217" s="20"/>
      <c r="T217" s="117"/>
      <c r="U217" s="26" t="s">
        <v>42</v>
      </c>
      <c r="V217" s="118">
        <v>0.03</v>
      </c>
      <c r="W217" s="118">
        <f>$V$217*$K$217</f>
        <v>30.7107</v>
      </c>
      <c r="X217" s="118">
        <v>0</v>
      </c>
      <c r="Y217" s="118">
        <f>$X$217*$K$217</f>
        <v>0</v>
      </c>
      <c r="Z217" s="118">
        <v>0</v>
      </c>
      <c r="AA217" s="119">
        <f>$Z$217*$K$217</f>
        <v>0</v>
      </c>
      <c r="AR217" s="6" t="s">
        <v>137</v>
      </c>
      <c r="AT217" s="6" t="s">
        <v>133</v>
      </c>
      <c r="AU217" s="6" t="s">
        <v>143</v>
      </c>
      <c r="AY217" s="6" t="s">
        <v>132</v>
      </c>
      <c r="BE217" s="120">
        <f>IF($U$217="základní",$N$217,0)</f>
        <v>0</v>
      </c>
      <c r="BF217" s="120">
        <f>IF($U$217="snížená",$N$217,0)</f>
        <v>0</v>
      </c>
      <c r="BG217" s="120">
        <f>IF($U$217="zákl. přenesená",$N$217,0)</f>
        <v>0</v>
      </c>
      <c r="BH217" s="120">
        <f>IF($U$217="sníž. přenesená",$N$217,0)</f>
        <v>0</v>
      </c>
      <c r="BI217" s="120">
        <f>IF($U$217="nulová",$N$217,0)</f>
        <v>0</v>
      </c>
      <c r="BJ217" s="6" t="s">
        <v>19</v>
      </c>
      <c r="BK217" s="120">
        <f>ROUND($L$217*$K$217,2)</f>
        <v>0</v>
      </c>
      <c r="BL217" s="6" t="s">
        <v>137</v>
      </c>
      <c r="BM217" s="6" t="s">
        <v>567</v>
      </c>
    </row>
    <row r="218" spans="2:65" s="6" customFormat="1" ht="27" customHeight="1">
      <c r="B218" s="19"/>
      <c r="C218" s="113" t="s">
        <v>568</v>
      </c>
      <c r="D218" s="113" t="s">
        <v>133</v>
      </c>
      <c r="E218" s="114" t="s">
        <v>569</v>
      </c>
      <c r="F218" s="186" t="s">
        <v>570</v>
      </c>
      <c r="G218" s="187"/>
      <c r="H218" s="187"/>
      <c r="I218" s="187"/>
      <c r="J218" s="115" t="s">
        <v>221</v>
      </c>
      <c r="K218" s="116">
        <v>238.3</v>
      </c>
      <c r="L218" s="188"/>
      <c r="M218" s="187"/>
      <c r="N218" s="188">
        <f>ROUND($L$218*$K$218,2)</f>
        <v>0</v>
      </c>
      <c r="O218" s="187"/>
      <c r="P218" s="187"/>
      <c r="Q218" s="187"/>
      <c r="R218" s="20"/>
      <c r="T218" s="117"/>
      <c r="U218" s="26" t="s">
        <v>42</v>
      </c>
      <c r="V218" s="118">
        <v>0.016</v>
      </c>
      <c r="W218" s="118">
        <f>$V$218*$K$218</f>
        <v>3.8128</v>
      </c>
      <c r="X218" s="118">
        <v>0</v>
      </c>
      <c r="Y218" s="118">
        <f>$X$218*$K$218</f>
        <v>0</v>
      </c>
      <c r="Z218" s="118">
        <v>0</v>
      </c>
      <c r="AA218" s="119">
        <f>$Z$218*$K$218</f>
        <v>0</v>
      </c>
      <c r="AR218" s="6" t="s">
        <v>137</v>
      </c>
      <c r="AT218" s="6" t="s">
        <v>133</v>
      </c>
      <c r="AU218" s="6" t="s">
        <v>143</v>
      </c>
      <c r="AY218" s="6" t="s">
        <v>132</v>
      </c>
      <c r="BE218" s="120">
        <f>IF($U$218="základní",$N$218,0)</f>
        <v>0</v>
      </c>
      <c r="BF218" s="120">
        <f>IF($U$218="snížená",$N$218,0)</f>
        <v>0</v>
      </c>
      <c r="BG218" s="120">
        <f>IF($U$218="zákl. přenesená",$N$218,0)</f>
        <v>0</v>
      </c>
      <c r="BH218" s="120">
        <f>IF($U$218="sníž. přenesená",$N$218,0)</f>
        <v>0</v>
      </c>
      <c r="BI218" s="120">
        <f>IF($U$218="nulová",$N$218,0)</f>
        <v>0</v>
      </c>
      <c r="BJ218" s="6" t="s">
        <v>19</v>
      </c>
      <c r="BK218" s="120">
        <f>ROUND($L$218*$K$218,2)</f>
        <v>0</v>
      </c>
      <c r="BL218" s="6" t="s">
        <v>137</v>
      </c>
      <c r="BM218" s="6" t="s">
        <v>571</v>
      </c>
    </row>
    <row r="219" spans="2:51" s="6" customFormat="1" ht="32.25" customHeight="1">
      <c r="B219" s="121"/>
      <c r="E219" s="122"/>
      <c r="F219" s="184" t="s">
        <v>420</v>
      </c>
      <c r="G219" s="185"/>
      <c r="H219" s="185"/>
      <c r="I219" s="185"/>
      <c r="K219" s="123">
        <v>238.3</v>
      </c>
      <c r="R219" s="124"/>
      <c r="T219" s="125"/>
      <c r="AA219" s="126"/>
      <c r="AT219" s="122" t="s">
        <v>157</v>
      </c>
      <c r="AU219" s="122" t="s">
        <v>143</v>
      </c>
      <c r="AV219" s="122" t="s">
        <v>96</v>
      </c>
      <c r="AW219" s="122" t="s">
        <v>107</v>
      </c>
      <c r="AX219" s="122" t="s">
        <v>19</v>
      </c>
      <c r="AY219" s="122" t="s">
        <v>132</v>
      </c>
    </row>
    <row r="220" spans="2:63" s="103" customFormat="1" ht="30.75" customHeight="1">
      <c r="B220" s="104"/>
      <c r="D220" s="112" t="s">
        <v>377</v>
      </c>
      <c r="E220" s="112"/>
      <c r="F220" s="112"/>
      <c r="G220" s="112"/>
      <c r="H220" s="112"/>
      <c r="I220" s="112"/>
      <c r="J220" s="112"/>
      <c r="K220" s="112"/>
      <c r="L220" s="112"/>
      <c r="M220" s="112"/>
      <c r="N220" s="181">
        <f>$BK$220</f>
        <v>0</v>
      </c>
      <c r="O220" s="182"/>
      <c r="P220" s="182"/>
      <c r="Q220" s="182"/>
      <c r="R220" s="107"/>
      <c r="T220" s="108"/>
      <c r="W220" s="109">
        <f>SUM($W$221:$W$228)</f>
        <v>0</v>
      </c>
      <c r="Y220" s="109">
        <f>SUM($Y$221:$Y$228)</f>
        <v>0</v>
      </c>
      <c r="AA220" s="110">
        <f>SUM($AA$221:$AA$228)</f>
        <v>0</v>
      </c>
      <c r="AR220" s="106" t="s">
        <v>19</v>
      </c>
      <c r="AT220" s="106" t="s">
        <v>76</v>
      </c>
      <c r="AU220" s="106" t="s">
        <v>19</v>
      </c>
      <c r="AY220" s="106" t="s">
        <v>132</v>
      </c>
      <c r="BK220" s="111">
        <f>SUM($BK$221:$BK$228)</f>
        <v>0</v>
      </c>
    </row>
    <row r="221" spans="2:65" s="6" customFormat="1" ht="27" customHeight="1">
      <c r="B221" s="19"/>
      <c r="C221" s="113" t="s">
        <v>572</v>
      </c>
      <c r="D221" s="113" t="s">
        <v>133</v>
      </c>
      <c r="E221" s="114" t="s">
        <v>573</v>
      </c>
      <c r="F221" s="186" t="s">
        <v>574</v>
      </c>
      <c r="G221" s="187"/>
      <c r="H221" s="187"/>
      <c r="I221" s="187"/>
      <c r="J221" s="115" t="s">
        <v>221</v>
      </c>
      <c r="K221" s="116">
        <v>55.2</v>
      </c>
      <c r="L221" s="188"/>
      <c r="M221" s="187"/>
      <c r="N221" s="188">
        <f>ROUND($L$221*$K$221,2)</f>
        <v>0</v>
      </c>
      <c r="O221" s="187"/>
      <c r="P221" s="187"/>
      <c r="Q221" s="187"/>
      <c r="R221" s="20"/>
      <c r="T221" s="117"/>
      <c r="U221" s="26" t="s">
        <v>42</v>
      </c>
      <c r="V221" s="118">
        <v>0</v>
      </c>
      <c r="W221" s="118">
        <f>$V$221*$K$221</f>
        <v>0</v>
      </c>
      <c r="X221" s="118">
        <v>0</v>
      </c>
      <c r="Y221" s="118">
        <f>$X$221*$K$221</f>
        <v>0</v>
      </c>
      <c r="Z221" s="118">
        <v>0</v>
      </c>
      <c r="AA221" s="119">
        <f>$Z$221*$K$221</f>
        <v>0</v>
      </c>
      <c r="AR221" s="6" t="s">
        <v>137</v>
      </c>
      <c r="AT221" s="6" t="s">
        <v>133</v>
      </c>
      <c r="AU221" s="6" t="s">
        <v>96</v>
      </c>
      <c r="AY221" s="6" t="s">
        <v>132</v>
      </c>
      <c r="BE221" s="120">
        <f>IF($U$221="základní",$N$221,0)</f>
        <v>0</v>
      </c>
      <c r="BF221" s="120">
        <f>IF($U$221="snížená",$N$221,0)</f>
        <v>0</v>
      </c>
      <c r="BG221" s="120">
        <f>IF($U$221="zákl. přenesená",$N$221,0)</f>
        <v>0</v>
      </c>
      <c r="BH221" s="120">
        <f>IF($U$221="sníž. přenesená",$N$221,0)</f>
        <v>0</v>
      </c>
      <c r="BI221" s="120">
        <f>IF($U$221="nulová",$N$221,0)</f>
        <v>0</v>
      </c>
      <c r="BJ221" s="6" t="s">
        <v>19</v>
      </c>
      <c r="BK221" s="120">
        <f>ROUND($L$221*$K$221,2)</f>
        <v>0</v>
      </c>
      <c r="BL221" s="6" t="s">
        <v>137</v>
      </c>
      <c r="BM221" s="6" t="s">
        <v>575</v>
      </c>
    </row>
    <row r="222" spans="2:51" s="6" customFormat="1" ht="18.75" customHeight="1">
      <c r="B222" s="121"/>
      <c r="E222" s="122"/>
      <c r="F222" s="184" t="s">
        <v>576</v>
      </c>
      <c r="G222" s="185"/>
      <c r="H222" s="185"/>
      <c r="I222" s="185"/>
      <c r="K222" s="123">
        <v>55.2</v>
      </c>
      <c r="R222" s="124"/>
      <c r="T222" s="125"/>
      <c r="AA222" s="126"/>
      <c r="AT222" s="122" t="s">
        <v>157</v>
      </c>
      <c r="AU222" s="122" t="s">
        <v>96</v>
      </c>
      <c r="AV222" s="122" t="s">
        <v>96</v>
      </c>
      <c r="AW222" s="122" t="s">
        <v>107</v>
      </c>
      <c r="AX222" s="122" t="s">
        <v>19</v>
      </c>
      <c r="AY222" s="122" t="s">
        <v>132</v>
      </c>
    </row>
    <row r="223" spans="2:65" s="6" customFormat="1" ht="27" customHeight="1">
      <c r="B223" s="19"/>
      <c r="C223" s="113" t="s">
        <v>577</v>
      </c>
      <c r="D223" s="113" t="s">
        <v>133</v>
      </c>
      <c r="E223" s="114" t="s">
        <v>578</v>
      </c>
      <c r="F223" s="186" t="s">
        <v>579</v>
      </c>
      <c r="G223" s="187"/>
      <c r="H223" s="187"/>
      <c r="I223" s="187"/>
      <c r="J223" s="115" t="s">
        <v>221</v>
      </c>
      <c r="K223" s="116">
        <v>268.49</v>
      </c>
      <c r="L223" s="188"/>
      <c r="M223" s="187"/>
      <c r="N223" s="188">
        <f>ROUND($L$223*$K$223,2)</f>
        <v>0</v>
      </c>
      <c r="O223" s="187"/>
      <c r="P223" s="187"/>
      <c r="Q223" s="187"/>
      <c r="R223" s="20"/>
      <c r="T223" s="117"/>
      <c r="U223" s="26" t="s">
        <v>42</v>
      </c>
      <c r="V223" s="118">
        <v>0</v>
      </c>
      <c r="W223" s="118">
        <f>$V$223*$K$223</f>
        <v>0</v>
      </c>
      <c r="X223" s="118">
        <v>0</v>
      </c>
      <c r="Y223" s="118">
        <f>$X$223*$K$223</f>
        <v>0</v>
      </c>
      <c r="Z223" s="118">
        <v>0</v>
      </c>
      <c r="AA223" s="119">
        <f>$Z$223*$K$223</f>
        <v>0</v>
      </c>
      <c r="AR223" s="6" t="s">
        <v>137</v>
      </c>
      <c r="AT223" s="6" t="s">
        <v>133</v>
      </c>
      <c r="AU223" s="6" t="s">
        <v>96</v>
      </c>
      <c r="AY223" s="6" t="s">
        <v>132</v>
      </c>
      <c r="BE223" s="120">
        <f>IF($U$223="základní",$N$223,0)</f>
        <v>0</v>
      </c>
      <c r="BF223" s="120">
        <f>IF($U$223="snížená",$N$223,0)</f>
        <v>0</v>
      </c>
      <c r="BG223" s="120">
        <f>IF($U$223="zákl. přenesená",$N$223,0)</f>
        <v>0</v>
      </c>
      <c r="BH223" s="120">
        <f>IF($U$223="sníž. přenesená",$N$223,0)</f>
        <v>0</v>
      </c>
      <c r="BI223" s="120">
        <f>IF($U$223="nulová",$N$223,0)</f>
        <v>0</v>
      </c>
      <c r="BJ223" s="6" t="s">
        <v>19</v>
      </c>
      <c r="BK223" s="120">
        <f>ROUND($L$223*$K$223,2)</f>
        <v>0</v>
      </c>
      <c r="BL223" s="6" t="s">
        <v>137</v>
      </c>
      <c r="BM223" s="6" t="s">
        <v>580</v>
      </c>
    </row>
    <row r="224" spans="2:51" s="6" customFormat="1" ht="18.75" customHeight="1">
      <c r="B224" s="121"/>
      <c r="E224" s="122"/>
      <c r="F224" s="184" t="s">
        <v>581</v>
      </c>
      <c r="G224" s="185"/>
      <c r="H224" s="185"/>
      <c r="I224" s="185"/>
      <c r="K224" s="123">
        <v>226.25</v>
      </c>
      <c r="R224" s="124"/>
      <c r="T224" s="125"/>
      <c r="AA224" s="126"/>
      <c r="AT224" s="122" t="s">
        <v>157</v>
      </c>
      <c r="AU224" s="122" t="s">
        <v>96</v>
      </c>
      <c r="AV224" s="122" t="s">
        <v>96</v>
      </c>
      <c r="AW224" s="122" t="s">
        <v>107</v>
      </c>
      <c r="AX224" s="122" t="s">
        <v>77</v>
      </c>
      <c r="AY224" s="122" t="s">
        <v>132</v>
      </c>
    </row>
    <row r="225" spans="2:51" s="6" customFormat="1" ht="18.75" customHeight="1">
      <c r="B225" s="121"/>
      <c r="E225" s="122"/>
      <c r="F225" s="184" t="s">
        <v>582</v>
      </c>
      <c r="G225" s="185"/>
      <c r="H225" s="185"/>
      <c r="I225" s="185"/>
      <c r="K225" s="123">
        <v>42.24</v>
      </c>
      <c r="R225" s="124"/>
      <c r="T225" s="125"/>
      <c r="AA225" s="126"/>
      <c r="AT225" s="122" t="s">
        <v>157</v>
      </c>
      <c r="AU225" s="122" t="s">
        <v>96</v>
      </c>
      <c r="AV225" s="122" t="s">
        <v>96</v>
      </c>
      <c r="AW225" s="122" t="s">
        <v>107</v>
      </c>
      <c r="AX225" s="122" t="s">
        <v>77</v>
      </c>
      <c r="AY225" s="122" t="s">
        <v>132</v>
      </c>
    </row>
    <row r="226" spans="2:51" s="6" customFormat="1" ht="18.75" customHeight="1">
      <c r="B226" s="127"/>
      <c r="E226" s="128"/>
      <c r="F226" s="195" t="s">
        <v>164</v>
      </c>
      <c r="G226" s="196"/>
      <c r="H226" s="196"/>
      <c r="I226" s="196"/>
      <c r="K226" s="129">
        <v>268.49</v>
      </c>
      <c r="R226" s="130"/>
      <c r="T226" s="131"/>
      <c r="AA226" s="132"/>
      <c r="AT226" s="128" t="s">
        <v>157</v>
      </c>
      <c r="AU226" s="128" t="s">
        <v>96</v>
      </c>
      <c r="AV226" s="128" t="s">
        <v>137</v>
      </c>
      <c r="AW226" s="128" t="s">
        <v>107</v>
      </c>
      <c r="AX226" s="128" t="s">
        <v>19</v>
      </c>
      <c r="AY226" s="128" t="s">
        <v>132</v>
      </c>
    </row>
    <row r="227" spans="2:65" s="6" customFormat="1" ht="27" customHeight="1">
      <c r="B227" s="19"/>
      <c r="C227" s="113" t="s">
        <v>583</v>
      </c>
      <c r="D227" s="113" t="s">
        <v>133</v>
      </c>
      <c r="E227" s="114" t="s">
        <v>584</v>
      </c>
      <c r="F227" s="186" t="s">
        <v>585</v>
      </c>
      <c r="G227" s="187"/>
      <c r="H227" s="187"/>
      <c r="I227" s="187"/>
      <c r="J227" s="115" t="s">
        <v>221</v>
      </c>
      <c r="K227" s="116">
        <v>700</v>
      </c>
      <c r="L227" s="188"/>
      <c r="M227" s="187"/>
      <c r="N227" s="188">
        <f>ROUND($L$227*$K$227,2)</f>
        <v>0</v>
      </c>
      <c r="O227" s="187"/>
      <c r="P227" s="187"/>
      <c r="Q227" s="187"/>
      <c r="R227" s="20"/>
      <c r="T227" s="117"/>
      <c r="U227" s="26" t="s">
        <v>42</v>
      </c>
      <c r="V227" s="118">
        <v>0</v>
      </c>
      <c r="W227" s="118">
        <f>$V$227*$K$227</f>
        <v>0</v>
      </c>
      <c r="X227" s="118">
        <v>0</v>
      </c>
      <c r="Y227" s="118">
        <f>$X$227*$K$227</f>
        <v>0</v>
      </c>
      <c r="Z227" s="118">
        <v>0</v>
      </c>
      <c r="AA227" s="119">
        <f>$Z$227*$K$227</f>
        <v>0</v>
      </c>
      <c r="AR227" s="6" t="s">
        <v>137</v>
      </c>
      <c r="AT227" s="6" t="s">
        <v>133</v>
      </c>
      <c r="AU227" s="6" t="s">
        <v>96</v>
      </c>
      <c r="AY227" s="6" t="s">
        <v>132</v>
      </c>
      <c r="BE227" s="120">
        <f>IF($U$227="základní",$N$227,0)</f>
        <v>0</v>
      </c>
      <c r="BF227" s="120">
        <f>IF($U$227="snížená",$N$227,0)</f>
        <v>0</v>
      </c>
      <c r="BG227" s="120">
        <f>IF($U$227="zákl. přenesená",$N$227,0)</f>
        <v>0</v>
      </c>
      <c r="BH227" s="120">
        <f>IF($U$227="sníž. přenesená",$N$227,0)</f>
        <v>0</v>
      </c>
      <c r="BI227" s="120">
        <f>IF($U$227="nulová",$N$227,0)</f>
        <v>0</v>
      </c>
      <c r="BJ227" s="6" t="s">
        <v>19</v>
      </c>
      <c r="BK227" s="120">
        <f>ROUND($L$227*$K$227,2)</f>
        <v>0</v>
      </c>
      <c r="BL227" s="6" t="s">
        <v>137</v>
      </c>
      <c r="BM227" s="6" t="s">
        <v>586</v>
      </c>
    </row>
    <row r="228" spans="2:51" s="6" customFormat="1" ht="18.75" customHeight="1">
      <c r="B228" s="121"/>
      <c r="E228" s="122"/>
      <c r="F228" s="184" t="s">
        <v>587</v>
      </c>
      <c r="G228" s="185"/>
      <c r="H228" s="185"/>
      <c r="I228" s="185"/>
      <c r="K228" s="123">
        <v>700</v>
      </c>
      <c r="R228" s="124"/>
      <c r="T228" s="140"/>
      <c r="U228" s="141"/>
      <c r="V228" s="141"/>
      <c r="W228" s="141"/>
      <c r="X228" s="141"/>
      <c r="Y228" s="141"/>
      <c r="Z228" s="141"/>
      <c r="AA228" s="142"/>
      <c r="AT228" s="122" t="s">
        <v>157</v>
      </c>
      <c r="AU228" s="122" t="s">
        <v>96</v>
      </c>
      <c r="AV228" s="122" t="s">
        <v>96</v>
      </c>
      <c r="AW228" s="122" t="s">
        <v>107</v>
      </c>
      <c r="AX228" s="122" t="s">
        <v>19</v>
      </c>
      <c r="AY228" s="122" t="s">
        <v>132</v>
      </c>
    </row>
    <row r="229" spans="2:18" s="6" customFormat="1" ht="7.5" customHeight="1">
      <c r="B229" s="41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3"/>
    </row>
    <row r="231" s="2" customFormat="1" ht="14.25" customHeight="1"/>
  </sheetData>
  <sheetProtection/>
  <mergeCells count="28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L120:M120"/>
    <mergeCell ref="N120:Q120"/>
    <mergeCell ref="F121:I121"/>
    <mergeCell ref="F122:I122"/>
    <mergeCell ref="L122:M122"/>
    <mergeCell ref="N122:Q122"/>
    <mergeCell ref="F123:I123"/>
    <mergeCell ref="F124:I124"/>
    <mergeCell ref="L124:M124"/>
    <mergeCell ref="N124:Q124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L145:M145"/>
    <mergeCell ref="N145:Q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F157:I157"/>
    <mergeCell ref="L157:M157"/>
    <mergeCell ref="N157:Q157"/>
    <mergeCell ref="F158:I158"/>
    <mergeCell ref="F159:I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F210:I210"/>
    <mergeCell ref="L210:M210"/>
    <mergeCell ref="N210:Q210"/>
    <mergeCell ref="F211:I211"/>
    <mergeCell ref="F212:I212"/>
    <mergeCell ref="L212:M212"/>
    <mergeCell ref="N212:Q212"/>
    <mergeCell ref="F213:I213"/>
    <mergeCell ref="F214:I214"/>
    <mergeCell ref="L214:M214"/>
    <mergeCell ref="N214:Q214"/>
    <mergeCell ref="F215:I215"/>
    <mergeCell ref="F217:I217"/>
    <mergeCell ref="L217:M217"/>
    <mergeCell ref="N217:Q217"/>
    <mergeCell ref="F218:I218"/>
    <mergeCell ref="L218:M218"/>
    <mergeCell ref="N218:Q218"/>
    <mergeCell ref="F219:I219"/>
    <mergeCell ref="F221:I221"/>
    <mergeCell ref="L221:M221"/>
    <mergeCell ref="N221:Q221"/>
    <mergeCell ref="F222:I222"/>
    <mergeCell ref="F223:I223"/>
    <mergeCell ref="L223:M223"/>
    <mergeCell ref="N223:Q223"/>
    <mergeCell ref="N220:Q220"/>
    <mergeCell ref="F224:I224"/>
    <mergeCell ref="F225:I225"/>
    <mergeCell ref="F226:I226"/>
    <mergeCell ref="F227:I227"/>
    <mergeCell ref="L227:M227"/>
    <mergeCell ref="N227:Q227"/>
    <mergeCell ref="H1:K1"/>
    <mergeCell ref="S2:AC2"/>
    <mergeCell ref="F228:I228"/>
    <mergeCell ref="N116:Q116"/>
    <mergeCell ref="N117:Q117"/>
    <mergeCell ref="N118:Q118"/>
    <mergeCell ref="N156:Q156"/>
    <mergeCell ref="N164:Q164"/>
    <mergeCell ref="N199:Q199"/>
    <mergeCell ref="N216:Q21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5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2"/>
  <sheetViews>
    <sheetView showGridLines="0" zoomScalePageLayoutView="0" workbookViewId="0" topLeftCell="A1">
      <pane ySplit="1" topLeftCell="A109" activePane="bottomLeft" state="frozen"/>
      <selection pane="topLeft" activeCell="A1" sqref="A1"/>
      <selection pane="bottomLeft" activeCell="L116" sqref="L116:M12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8"/>
      <c r="B1" s="145"/>
      <c r="C1" s="145"/>
      <c r="D1" s="146" t="s">
        <v>1</v>
      </c>
      <c r="E1" s="145"/>
      <c r="F1" s="147" t="s">
        <v>609</v>
      </c>
      <c r="G1" s="147"/>
      <c r="H1" s="183" t="s">
        <v>610</v>
      </c>
      <c r="I1" s="183"/>
      <c r="J1" s="183"/>
      <c r="K1" s="183"/>
      <c r="L1" s="147" t="s">
        <v>611</v>
      </c>
      <c r="M1" s="145"/>
      <c r="N1" s="145"/>
      <c r="O1" s="146" t="s">
        <v>95</v>
      </c>
      <c r="P1" s="145"/>
      <c r="Q1" s="145"/>
      <c r="R1" s="145"/>
      <c r="S1" s="147" t="s">
        <v>612</v>
      </c>
      <c r="T1" s="147"/>
      <c r="U1" s="148"/>
      <c r="V1" s="14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8" t="s">
        <v>4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S2" s="153" t="s">
        <v>5</v>
      </c>
      <c r="T2" s="154"/>
      <c r="U2" s="154"/>
      <c r="V2" s="154"/>
      <c r="W2" s="154"/>
      <c r="X2" s="154"/>
      <c r="Y2" s="154"/>
      <c r="Z2" s="154"/>
      <c r="AA2" s="154"/>
      <c r="AB2" s="154"/>
      <c r="AC2" s="154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96</v>
      </c>
    </row>
    <row r="4" spans="2:46" s="2" customFormat="1" ht="37.5" customHeight="1">
      <c r="B4" s="10"/>
      <c r="C4" s="174" t="s">
        <v>97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203" t="str">
        <f>'Rekapitulace stavby'!$K$6</f>
        <v>REKONSTRUKCE KOMUNIKACE A DEŠŤOVÁ KANALIZACE v ulici. Sportovců, k,ú, Dolní Jirčany</v>
      </c>
      <c r="G6" s="154"/>
      <c r="H6" s="154"/>
      <c r="I6" s="154"/>
      <c r="J6" s="154"/>
      <c r="K6" s="154"/>
      <c r="L6" s="154"/>
      <c r="M6" s="154"/>
      <c r="N6" s="154"/>
      <c r="O6" s="154"/>
      <c r="P6" s="154"/>
      <c r="R6" s="11"/>
    </row>
    <row r="7" spans="2:18" s="6" customFormat="1" ht="33.75" customHeight="1">
      <c r="B7" s="19"/>
      <c r="D7" s="15" t="s">
        <v>98</v>
      </c>
      <c r="F7" s="179" t="s">
        <v>588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R7" s="20"/>
    </row>
    <row r="8" spans="2:18" s="6" customFormat="1" ht="15" customHeight="1">
      <c r="B8" s="19"/>
      <c r="D8" s="16" t="s">
        <v>17</v>
      </c>
      <c r="F8" s="14" t="s">
        <v>376</v>
      </c>
      <c r="M8" s="16" t="s">
        <v>18</v>
      </c>
      <c r="O8" s="14"/>
      <c r="R8" s="20"/>
    </row>
    <row r="9" spans="2:18" s="6" customFormat="1" ht="15" customHeight="1">
      <c r="B9" s="19"/>
      <c r="D9" s="16" t="s">
        <v>20</v>
      </c>
      <c r="F9" s="14" t="s">
        <v>21</v>
      </c>
      <c r="M9" s="16" t="s">
        <v>22</v>
      </c>
      <c r="O9" s="197" t="str">
        <f>'Rekapitulace stavby'!$AN$8</f>
        <v>29.05.2016</v>
      </c>
      <c r="P9" s="150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26</v>
      </c>
      <c r="M11" s="16" t="s">
        <v>27</v>
      </c>
      <c r="O11" s="161" t="s">
        <v>28</v>
      </c>
      <c r="P11" s="150"/>
      <c r="R11" s="20"/>
    </row>
    <row r="12" spans="2:18" s="6" customFormat="1" ht="18.75" customHeight="1">
      <c r="B12" s="19"/>
      <c r="E12" s="14" t="s">
        <v>29</v>
      </c>
      <c r="M12" s="16" t="s">
        <v>30</v>
      </c>
      <c r="O12" s="161"/>
      <c r="P12" s="150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31</v>
      </c>
      <c r="M14" s="16" t="s">
        <v>27</v>
      </c>
      <c r="O14" s="161">
        <f>IF('Rekapitulace stavby'!$AN$13="","",'Rekapitulace stavby'!$AN$13)</f>
      </c>
      <c r="P14" s="150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30</v>
      </c>
      <c r="O15" s="161">
        <f>IF('Rekapitulace stavby'!$AN$14="","",'Rekapitulace stavby'!$AN$14)</f>
      </c>
      <c r="P15" s="150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32</v>
      </c>
      <c r="M17" s="16" t="s">
        <v>27</v>
      </c>
      <c r="O17" s="161" t="s">
        <v>33</v>
      </c>
      <c r="P17" s="150"/>
      <c r="R17" s="20"/>
    </row>
    <row r="18" spans="2:18" s="6" customFormat="1" ht="18.75" customHeight="1">
      <c r="B18" s="19"/>
      <c r="E18" s="14" t="s">
        <v>34</v>
      </c>
      <c r="M18" s="16" t="s">
        <v>30</v>
      </c>
      <c r="O18" s="161"/>
      <c r="P18" s="150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36</v>
      </c>
      <c r="M20" s="16" t="s">
        <v>27</v>
      </c>
      <c r="O20" s="161">
        <f>IF('Rekapitulace stavby'!$AN$19="","",'Rekapitulace stavby'!$AN$19)</f>
      </c>
      <c r="P20" s="150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30</v>
      </c>
      <c r="O21" s="161">
        <f>IF('Rekapitulace stavby'!$AN$20="","",'Rekapitulace stavby'!$AN$20)</f>
      </c>
      <c r="P21" s="150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37</v>
      </c>
      <c r="R23" s="20"/>
    </row>
    <row r="24" spans="2:18" s="80" customFormat="1" ht="15.75" customHeight="1">
      <c r="B24" s="81"/>
      <c r="E24" s="180"/>
      <c r="F24" s="207"/>
      <c r="G24" s="207"/>
      <c r="H24" s="207"/>
      <c r="I24" s="207"/>
      <c r="J24" s="207"/>
      <c r="K24" s="207"/>
      <c r="L24" s="207"/>
      <c r="R24" s="82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3" t="s">
        <v>101</v>
      </c>
      <c r="M27" s="175">
        <f>$N$88</f>
        <v>0</v>
      </c>
      <c r="N27" s="150"/>
      <c r="O27" s="150"/>
      <c r="P27" s="150"/>
      <c r="R27" s="20"/>
    </row>
    <row r="28" spans="2:18" s="6" customFormat="1" ht="15" customHeight="1">
      <c r="B28" s="19"/>
      <c r="D28" s="18" t="s">
        <v>102</v>
      </c>
      <c r="M28" s="175">
        <f>$N$94</f>
        <v>0</v>
      </c>
      <c r="N28" s="150"/>
      <c r="O28" s="150"/>
      <c r="P28" s="150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4" t="s">
        <v>40</v>
      </c>
      <c r="M30" s="208">
        <f>ROUND($M$27+$M$28,2)</f>
        <v>0</v>
      </c>
      <c r="N30" s="150"/>
      <c r="O30" s="150"/>
      <c r="P30" s="150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41</v>
      </c>
      <c r="E32" s="24" t="s">
        <v>42</v>
      </c>
      <c r="F32" s="25">
        <v>0.21</v>
      </c>
      <c r="G32" s="85" t="s">
        <v>43</v>
      </c>
      <c r="H32" s="206">
        <f>ROUND((SUM($BE$94:$BE$95)+SUM($BE$113:$BE$121)),2)</f>
        <v>0</v>
      </c>
      <c r="I32" s="150"/>
      <c r="J32" s="150"/>
      <c r="M32" s="206">
        <f>ROUND(ROUND((SUM($BE$94:$BE$95)+SUM($BE$113:$BE$121)),2)*$F$32,2)</f>
        <v>0</v>
      </c>
      <c r="N32" s="150"/>
      <c r="O32" s="150"/>
      <c r="P32" s="150"/>
      <c r="R32" s="20"/>
    </row>
    <row r="33" spans="2:18" s="6" customFormat="1" ht="15" customHeight="1">
      <c r="B33" s="19"/>
      <c r="E33" s="24" t="s">
        <v>44</v>
      </c>
      <c r="F33" s="25">
        <v>0.15</v>
      </c>
      <c r="G33" s="85" t="s">
        <v>43</v>
      </c>
      <c r="H33" s="206">
        <f>ROUND((SUM($BF$94:$BF$95)+SUM($BF$113:$BF$121)),2)</f>
        <v>0</v>
      </c>
      <c r="I33" s="150"/>
      <c r="J33" s="150"/>
      <c r="M33" s="206">
        <f>ROUND(ROUND((SUM($BF$94:$BF$95)+SUM($BF$113:$BF$121)),2)*$F$33,2)</f>
        <v>0</v>
      </c>
      <c r="N33" s="150"/>
      <c r="O33" s="150"/>
      <c r="P33" s="150"/>
      <c r="R33" s="20"/>
    </row>
    <row r="34" spans="2:18" s="6" customFormat="1" ht="15" customHeight="1" hidden="1">
      <c r="B34" s="19"/>
      <c r="E34" s="24" t="s">
        <v>45</v>
      </c>
      <c r="F34" s="25">
        <v>0.21</v>
      </c>
      <c r="G34" s="85" t="s">
        <v>43</v>
      </c>
      <c r="H34" s="206">
        <f>ROUND((SUM($BG$94:$BG$95)+SUM($BG$113:$BG$121)),2)</f>
        <v>0</v>
      </c>
      <c r="I34" s="150"/>
      <c r="J34" s="150"/>
      <c r="M34" s="206">
        <v>0</v>
      </c>
      <c r="N34" s="150"/>
      <c r="O34" s="150"/>
      <c r="P34" s="150"/>
      <c r="R34" s="20"/>
    </row>
    <row r="35" spans="2:18" s="6" customFormat="1" ht="15" customHeight="1" hidden="1">
      <c r="B35" s="19"/>
      <c r="E35" s="24" t="s">
        <v>46</v>
      </c>
      <c r="F35" s="25">
        <v>0.15</v>
      </c>
      <c r="G35" s="85" t="s">
        <v>43</v>
      </c>
      <c r="H35" s="206">
        <f>ROUND((SUM($BH$94:$BH$95)+SUM($BH$113:$BH$121)),2)</f>
        <v>0</v>
      </c>
      <c r="I35" s="150"/>
      <c r="J35" s="150"/>
      <c r="M35" s="206">
        <v>0</v>
      </c>
      <c r="N35" s="150"/>
      <c r="O35" s="150"/>
      <c r="P35" s="150"/>
      <c r="R35" s="20"/>
    </row>
    <row r="36" spans="2:18" s="6" customFormat="1" ht="15" customHeight="1" hidden="1">
      <c r="B36" s="19"/>
      <c r="E36" s="24" t="s">
        <v>47</v>
      </c>
      <c r="F36" s="25">
        <v>0</v>
      </c>
      <c r="G36" s="85" t="s">
        <v>43</v>
      </c>
      <c r="H36" s="206">
        <f>ROUND((SUM($BI$94:$BI$95)+SUM($BI$113:$BI$121)),2)</f>
        <v>0</v>
      </c>
      <c r="I36" s="150"/>
      <c r="J36" s="150"/>
      <c r="M36" s="206">
        <v>0</v>
      </c>
      <c r="N36" s="150"/>
      <c r="O36" s="150"/>
      <c r="P36" s="150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48</v>
      </c>
      <c r="E38" s="30"/>
      <c r="F38" s="30"/>
      <c r="G38" s="86" t="s">
        <v>49</v>
      </c>
      <c r="H38" s="31" t="s">
        <v>50</v>
      </c>
      <c r="I38" s="30"/>
      <c r="J38" s="30"/>
      <c r="K38" s="30"/>
      <c r="L38" s="173">
        <f>SUM($M$30:$M$36)</f>
        <v>0</v>
      </c>
      <c r="M38" s="166"/>
      <c r="N38" s="166"/>
      <c r="O38" s="166"/>
      <c r="P38" s="168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51</v>
      </c>
      <c r="E50" s="33"/>
      <c r="F50" s="33"/>
      <c r="G50" s="33"/>
      <c r="H50" s="34"/>
      <c r="J50" s="32" t="s">
        <v>52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53</v>
      </c>
      <c r="E59" s="38"/>
      <c r="F59" s="38"/>
      <c r="G59" s="39" t="s">
        <v>54</v>
      </c>
      <c r="H59" s="40"/>
      <c r="J59" s="37" t="s">
        <v>53</v>
      </c>
      <c r="K59" s="38"/>
      <c r="L59" s="38"/>
      <c r="M59" s="38"/>
      <c r="N59" s="39" t="s">
        <v>54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55</v>
      </c>
      <c r="E61" s="33"/>
      <c r="F61" s="33"/>
      <c r="G61" s="33"/>
      <c r="H61" s="34"/>
      <c r="J61" s="32" t="s">
        <v>56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53</v>
      </c>
      <c r="E70" s="38"/>
      <c r="F70" s="38"/>
      <c r="G70" s="39" t="s">
        <v>54</v>
      </c>
      <c r="H70" s="40"/>
      <c r="J70" s="37" t="s">
        <v>53</v>
      </c>
      <c r="K70" s="38"/>
      <c r="L70" s="38"/>
      <c r="M70" s="38"/>
      <c r="N70" s="39" t="s">
        <v>54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74" t="s">
        <v>103</v>
      </c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203" t="str">
        <f>$F$6</f>
        <v>REKONSTRUKCE KOMUNIKACE A DEŠŤOVÁ KANALIZACE v ulici. Sportovců, k,ú, Dolní Jirčany</v>
      </c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R78" s="20"/>
    </row>
    <row r="79" spans="2:18" s="6" customFormat="1" ht="37.5" customHeight="1">
      <c r="B79" s="19"/>
      <c r="C79" s="49" t="s">
        <v>98</v>
      </c>
      <c r="F79" s="160" t="str">
        <f>$F$7</f>
        <v>VRN - Vedlejší rozpočtové náklady</v>
      </c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20</v>
      </c>
      <c r="F81" s="14" t="str">
        <f>$F$9</f>
        <v> </v>
      </c>
      <c r="K81" s="16" t="s">
        <v>22</v>
      </c>
      <c r="M81" s="197" t="str">
        <f>IF($O$9="","",$O$9)</f>
        <v>29.05.2016</v>
      </c>
      <c r="N81" s="150"/>
      <c r="O81" s="150"/>
      <c r="P81" s="150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26</v>
      </c>
      <c r="F83" s="14" t="str">
        <f>$E$12</f>
        <v>Obec Psáry</v>
      </c>
      <c r="K83" s="16" t="s">
        <v>32</v>
      </c>
      <c r="M83" s="161" t="str">
        <f>$E$18</f>
        <v>HW PROJEKT s.r.o.</v>
      </c>
      <c r="N83" s="150"/>
      <c r="O83" s="150"/>
      <c r="P83" s="150"/>
      <c r="Q83" s="150"/>
      <c r="R83" s="20"/>
    </row>
    <row r="84" spans="2:18" s="6" customFormat="1" ht="15" customHeight="1">
      <c r="B84" s="19"/>
      <c r="C84" s="16" t="s">
        <v>31</v>
      </c>
      <c r="F84" s="14" t="str">
        <f>IF($E$15="","",$E$15)</f>
        <v> </v>
      </c>
      <c r="K84" s="16" t="s">
        <v>36</v>
      </c>
      <c r="M84" s="161" t="str">
        <f>$E$21</f>
        <v> </v>
      </c>
      <c r="N84" s="150"/>
      <c r="O84" s="150"/>
      <c r="P84" s="150"/>
      <c r="Q84" s="150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05" t="s">
        <v>104</v>
      </c>
      <c r="D86" s="152"/>
      <c r="E86" s="152"/>
      <c r="F86" s="152"/>
      <c r="G86" s="152"/>
      <c r="H86" s="28"/>
      <c r="I86" s="28"/>
      <c r="J86" s="28"/>
      <c r="K86" s="28"/>
      <c r="L86" s="28"/>
      <c r="M86" s="28"/>
      <c r="N86" s="205" t="s">
        <v>105</v>
      </c>
      <c r="O86" s="150"/>
      <c r="P86" s="150"/>
      <c r="Q86" s="150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1" t="s">
        <v>106</v>
      </c>
      <c r="N88" s="149">
        <f>$N$113</f>
        <v>0</v>
      </c>
      <c r="O88" s="150"/>
      <c r="P88" s="150"/>
      <c r="Q88" s="150"/>
      <c r="R88" s="20"/>
      <c r="AU88" s="6" t="s">
        <v>107</v>
      </c>
    </row>
    <row r="89" spans="2:18" s="66" customFormat="1" ht="25.5" customHeight="1">
      <c r="B89" s="87"/>
      <c r="D89" s="88" t="s">
        <v>588</v>
      </c>
      <c r="N89" s="204">
        <f>$N$114</f>
        <v>0</v>
      </c>
      <c r="O89" s="202"/>
      <c r="P89" s="202"/>
      <c r="Q89" s="202"/>
      <c r="R89" s="89"/>
    </row>
    <row r="90" spans="2:18" s="83" customFormat="1" ht="21" customHeight="1">
      <c r="B90" s="90"/>
      <c r="D90" s="91" t="s">
        <v>589</v>
      </c>
      <c r="N90" s="201">
        <f>$N$115</f>
        <v>0</v>
      </c>
      <c r="O90" s="202"/>
      <c r="P90" s="202"/>
      <c r="Q90" s="202"/>
      <c r="R90" s="92"/>
    </row>
    <row r="91" spans="2:18" s="83" customFormat="1" ht="21" customHeight="1">
      <c r="B91" s="90"/>
      <c r="D91" s="91" t="s">
        <v>590</v>
      </c>
      <c r="N91" s="201">
        <f>$N$118</f>
        <v>0</v>
      </c>
      <c r="O91" s="202"/>
      <c r="P91" s="202"/>
      <c r="Q91" s="202"/>
      <c r="R91" s="92"/>
    </row>
    <row r="92" spans="2:18" s="83" customFormat="1" ht="21" customHeight="1">
      <c r="B92" s="90"/>
      <c r="D92" s="91" t="s">
        <v>591</v>
      </c>
      <c r="N92" s="201">
        <f>$N$120</f>
        <v>0</v>
      </c>
      <c r="O92" s="202"/>
      <c r="P92" s="202"/>
      <c r="Q92" s="202"/>
      <c r="R92" s="92"/>
    </row>
    <row r="93" spans="2:18" s="6" customFormat="1" ht="22.5" customHeight="1">
      <c r="B93" s="19"/>
      <c r="R93" s="20"/>
    </row>
    <row r="94" spans="2:21" s="6" customFormat="1" ht="30" customHeight="1">
      <c r="B94" s="19"/>
      <c r="C94" s="61" t="s">
        <v>116</v>
      </c>
      <c r="N94" s="149">
        <v>0</v>
      </c>
      <c r="O94" s="150"/>
      <c r="P94" s="150"/>
      <c r="Q94" s="150"/>
      <c r="R94" s="20"/>
      <c r="T94" s="93"/>
      <c r="U94" s="94" t="s">
        <v>41</v>
      </c>
    </row>
    <row r="95" spans="2:18" s="6" customFormat="1" ht="18.75" customHeight="1">
      <c r="B95" s="19"/>
      <c r="R95" s="20"/>
    </row>
    <row r="96" spans="2:18" s="6" customFormat="1" ht="30" customHeight="1">
      <c r="B96" s="19"/>
      <c r="C96" s="79" t="s">
        <v>94</v>
      </c>
      <c r="D96" s="28"/>
      <c r="E96" s="28"/>
      <c r="F96" s="28"/>
      <c r="G96" s="28"/>
      <c r="H96" s="28"/>
      <c r="I96" s="28"/>
      <c r="J96" s="28"/>
      <c r="K96" s="28"/>
      <c r="L96" s="151">
        <f>ROUND(SUM($N$88+$N$94),2)</f>
        <v>0</v>
      </c>
      <c r="M96" s="152"/>
      <c r="N96" s="152"/>
      <c r="O96" s="152"/>
      <c r="P96" s="152"/>
      <c r="Q96" s="152"/>
      <c r="R96" s="20"/>
    </row>
    <row r="97" spans="2:18" s="6" customFormat="1" ht="7.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spans="2:18" s="6" customFormat="1" ht="37.5" customHeight="1">
      <c r="B102" s="19"/>
      <c r="C102" s="174" t="s">
        <v>117</v>
      </c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20"/>
    </row>
    <row r="103" spans="2:18" s="6" customFormat="1" ht="7.5" customHeight="1">
      <c r="B103" s="19"/>
      <c r="R103" s="20"/>
    </row>
    <row r="104" spans="2:18" s="6" customFormat="1" ht="30.75" customHeight="1">
      <c r="B104" s="19"/>
      <c r="C104" s="16" t="s">
        <v>14</v>
      </c>
      <c r="F104" s="203" t="str">
        <f>$F$6</f>
        <v>REKONSTRUKCE KOMUNIKACE A DEŠŤOVÁ KANALIZACE v ulici. Sportovců, k,ú, Dolní Jirčany</v>
      </c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R104" s="20"/>
    </row>
    <row r="105" spans="2:18" s="6" customFormat="1" ht="37.5" customHeight="1">
      <c r="B105" s="19"/>
      <c r="C105" s="49" t="s">
        <v>98</v>
      </c>
      <c r="F105" s="160" t="str">
        <f>$F$7</f>
        <v>VRN - Vedlejší rozpočtové náklady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R105" s="20"/>
    </row>
    <row r="106" spans="2:18" s="6" customFormat="1" ht="7.5" customHeight="1">
      <c r="B106" s="19"/>
      <c r="R106" s="20"/>
    </row>
    <row r="107" spans="2:18" s="6" customFormat="1" ht="18.75" customHeight="1">
      <c r="B107" s="19"/>
      <c r="C107" s="16" t="s">
        <v>20</v>
      </c>
      <c r="F107" s="14" t="str">
        <f>$F$9</f>
        <v> </v>
      </c>
      <c r="K107" s="16" t="s">
        <v>22</v>
      </c>
      <c r="M107" s="197" t="str">
        <f>IF($O$9="","",$O$9)</f>
        <v>29.05.2016</v>
      </c>
      <c r="N107" s="150"/>
      <c r="O107" s="150"/>
      <c r="P107" s="150"/>
      <c r="R107" s="20"/>
    </row>
    <row r="108" spans="2:18" s="6" customFormat="1" ht="7.5" customHeight="1">
      <c r="B108" s="19"/>
      <c r="R108" s="20"/>
    </row>
    <row r="109" spans="2:18" s="6" customFormat="1" ht="15.75" customHeight="1">
      <c r="B109" s="19"/>
      <c r="C109" s="16" t="s">
        <v>26</v>
      </c>
      <c r="F109" s="14" t="str">
        <f>$E$12</f>
        <v>Obec Psáry</v>
      </c>
      <c r="K109" s="16" t="s">
        <v>32</v>
      </c>
      <c r="M109" s="161" t="str">
        <f>$E$18</f>
        <v>HW PROJEKT s.r.o.</v>
      </c>
      <c r="N109" s="150"/>
      <c r="O109" s="150"/>
      <c r="P109" s="150"/>
      <c r="Q109" s="150"/>
      <c r="R109" s="20"/>
    </row>
    <row r="110" spans="2:18" s="6" customFormat="1" ht="15" customHeight="1">
      <c r="B110" s="19"/>
      <c r="C110" s="16" t="s">
        <v>31</v>
      </c>
      <c r="F110" s="14" t="str">
        <f>IF($E$15="","",$E$15)</f>
        <v> </v>
      </c>
      <c r="K110" s="16" t="s">
        <v>36</v>
      </c>
      <c r="M110" s="161" t="str">
        <f>$E$21</f>
        <v> </v>
      </c>
      <c r="N110" s="150"/>
      <c r="O110" s="150"/>
      <c r="P110" s="150"/>
      <c r="Q110" s="150"/>
      <c r="R110" s="20"/>
    </row>
    <row r="111" spans="2:18" s="6" customFormat="1" ht="11.25" customHeight="1">
      <c r="B111" s="19"/>
      <c r="R111" s="20"/>
    </row>
    <row r="112" spans="2:27" s="95" customFormat="1" ht="30" customHeight="1">
      <c r="B112" s="96"/>
      <c r="C112" s="97" t="s">
        <v>118</v>
      </c>
      <c r="D112" s="98" t="s">
        <v>119</v>
      </c>
      <c r="E112" s="98" t="s">
        <v>59</v>
      </c>
      <c r="F112" s="198" t="s">
        <v>120</v>
      </c>
      <c r="G112" s="199"/>
      <c r="H112" s="199"/>
      <c r="I112" s="199"/>
      <c r="J112" s="98" t="s">
        <v>121</v>
      </c>
      <c r="K112" s="98" t="s">
        <v>122</v>
      </c>
      <c r="L112" s="198" t="s">
        <v>123</v>
      </c>
      <c r="M112" s="199"/>
      <c r="N112" s="198" t="s">
        <v>124</v>
      </c>
      <c r="O112" s="199"/>
      <c r="P112" s="199"/>
      <c r="Q112" s="200"/>
      <c r="R112" s="99"/>
      <c r="T112" s="56" t="s">
        <v>125</v>
      </c>
      <c r="U112" s="57" t="s">
        <v>41</v>
      </c>
      <c r="V112" s="57" t="s">
        <v>126</v>
      </c>
      <c r="W112" s="57" t="s">
        <v>127</v>
      </c>
      <c r="X112" s="57" t="s">
        <v>128</v>
      </c>
      <c r="Y112" s="57" t="s">
        <v>129</v>
      </c>
      <c r="Z112" s="57" t="s">
        <v>130</v>
      </c>
      <c r="AA112" s="58" t="s">
        <v>131</v>
      </c>
    </row>
    <row r="113" spans="2:63" s="6" customFormat="1" ht="30" customHeight="1">
      <c r="B113" s="19"/>
      <c r="C113" s="61" t="s">
        <v>101</v>
      </c>
      <c r="N113" s="189">
        <f>$BK$113</f>
        <v>0</v>
      </c>
      <c r="O113" s="150"/>
      <c r="P113" s="150"/>
      <c r="Q113" s="150"/>
      <c r="R113" s="20"/>
      <c r="T113" s="60"/>
      <c r="U113" s="33"/>
      <c r="V113" s="33"/>
      <c r="W113" s="100">
        <f>$W$114</f>
        <v>0</v>
      </c>
      <c r="X113" s="33"/>
      <c r="Y113" s="100">
        <f>$Y$114</f>
        <v>0</v>
      </c>
      <c r="Z113" s="33"/>
      <c r="AA113" s="101">
        <f>$AA$114</f>
        <v>0</v>
      </c>
      <c r="AT113" s="6" t="s">
        <v>76</v>
      </c>
      <c r="AU113" s="6" t="s">
        <v>107</v>
      </c>
      <c r="BK113" s="102">
        <f>$BK$114</f>
        <v>0</v>
      </c>
    </row>
    <row r="114" spans="2:63" s="103" customFormat="1" ht="37.5" customHeight="1">
      <c r="B114" s="104"/>
      <c r="D114" s="105" t="s">
        <v>588</v>
      </c>
      <c r="E114" s="105"/>
      <c r="F114" s="105"/>
      <c r="G114" s="105"/>
      <c r="H114" s="105"/>
      <c r="I114" s="105"/>
      <c r="J114" s="105"/>
      <c r="K114" s="105"/>
      <c r="L114" s="105"/>
      <c r="M114" s="105"/>
      <c r="N114" s="190">
        <f>$BK$114</f>
        <v>0</v>
      </c>
      <c r="O114" s="182"/>
      <c r="P114" s="182"/>
      <c r="Q114" s="182"/>
      <c r="R114" s="107"/>
      <c r="T114" s="108"/>
      <c r="W114" s="109">
        <f>$W$115+$W$118+$W$120</f>
        <v>0</v>
      </c>
      <c r="Y114" s="109">
        <f>$Y$115+$Y$118+$Y$120</f>
        <v>0</v>
      </c>
      <c r="AA114" s="110">
        <f>$AA$115+$AA$118+$AA$120</f>
        <v>0</v>
      </c>
      <c r="AR114" s="106" t="s">
        <v>151</v>
      </c>
      <c r="AT114" s="106" t="s">
        <v>76</v>
      </c>
      <c r="AU114" s="106" t="s">
        <v>77</v>
      </c>
      <c r="AY114" s="106" t="s">
        <v>132</v>
      </c>
      <c r="BK114" s="111">
        <f>$BK$115+$BK$118+$BK$120</f>
        <v>0</v>
      </c>
    </row>
    <row r="115" spans="2:63" s="103" customFormat="1" ht="21" customHeight="1">
      <c r="B115" s="104"/>
      <c r="D115" s="112" t="s">
        <v>589</v>
      </c>
      <c r="E115" s="112"/>
      <c r="F115" s="112"/>
      <c r="G115" s="112"/>
      <c r="H115" s="112"/>
      <c r="I115" s="112"/>
      <c r="J115" s="112"/>
      <c r="K115" s="112"/>
      <c r="L115" s="112"/>
      <c r="M115" s="112"/>
      <c r="N115" s="181">
        <f>$BK$115</f>
        <v>0</v>
      </c>
      <c r="O115" s="182"/>
      <c r="P115" s="182"/>
      <c r="Q115" s="182"/>
      <c r="R115" s="107"/>
      <c r="T115" s="108"/>
      <c r="W115" s="109">
        <f>SUM($W$116:$W$117)</f>
        <v>0</v>
      </c>
      <c r="Y115" s="109">
        <f>SUM($Y$116:$Y$117)</f>
        <v>0</v>
      </c>
      <c r="AA115" s="110">
        <f>SUM($AA$116:$AA$117)</f>
        <v>0</v>
      </c>
      <c r="AR115" s="106" t="s">
        <v>151</v>
      </c>
      <c r="AT115" s="106" t="s">
        <v>76</v>
      </c>
      <c r="AU115" s="106" t="s">
        <v>19</v>
      </c>
      <c r="AY115" s="106" t="s">
        <v>132</v>
      </c>
      <c r="BK115" s="111">
        <f>SUM($BK$116:$BK$117)</f>
        <v>0</v>
      </c>
    </row>
    <row r="116" spans="2:65" s="6" customFormat="1" ht="15.75" customHeight="1">
      <c r="B116" s="19"/>
      <c r="C116" s="113" t="s">
        <v>19</v>
      </c>
      <c r="D116" s="113" t="s">
        <v>133</v>
      </c>
      <c r="E116" s="114" t="s">
        <v>592</v>
      </c>
      <c r="F116" s="186" t="s">
        <v>593</v>
      </c>
      <c r="G116" s="187"/>
      <c r="H116" s="187"/>
      <c r="I116" s="187"/>
      <c r="J116" s="115" t="s">
        <v>594</v>
      </c>
      <c r="K116" s="116">
        <v>1</v>
      </c>
      <c r="L116" s="188"/>
      <c r="M116" s="187"/>
      <c r="N116" s="188">
        <f>ROUND($L$116*$K$116,2)</f>
        <v>0</v>
      </c>
      <c r="O116" s="187"/>
      <c r="P116" s="187"/>
      <c r="Q116" s="187"/>
      <c r="R116" s="20"/>
      <c r="T116" s="117"/>
      <c r="U116" s="26" t="s">
        <v>42</v>
      </c>
      <c r="V116" s="118">
        <v>0</v>
      </c>
      <c r="W116" s="118">
        <f>$V$116*$K$116</f>
        <v>0</v>
      </c>
      <c r="X116" s="118">
        <v>0</v>
      </c>
      <c r="Y116" s="118">
        <f>$X$116*$K$116</f>
        <v>0</v>
      </c>
      <c r="Z116" s="118">
        <v>0</v>
      </c>
      <c r="AA116" s="119">
        <f>$Z$116*$K$116</f>
        <v>0</v>
      </c>
      <c r="AR116" s="6" t="s">
        <v>595</v>
      </c>
      <c r="AT116" s="6" t="s">
        <v>133</v>
      </c>
      <c r="AU116" s="6" t="s">
        <v>96</v>
      </c>
      <c r="AY116" s="6" t="s">
        <v>132</v>
      </c>
      <c r="BE116" s="120">
        <f>IF($U$116="základní",$N$116,0)</f>
        <v>0</v>
      </c>
      <c r="BF116" s="120">
        <f>IF($U$116="snížená",$N$116,0)</f>
        <v>0</v>
      </c>
      <c r="BG116" s="120">
        <f>IF($U$116="zákl. přenesená",$N$116,0)</f>
        <v>0</v>
      </c>
      <c r="BH116" s="120">
        <f>IF($U$116="sníž. přenesená",$N$116,0)</f>
        <v>0</v>
      </c>
      <c r="BI116" s="120">
        <f>IF($U$116="nulová",$N$116,0)</f>
        <v>0</v>
      </c>
      <c r="BJ116" s="6" t="s">
        <v>19</v>
      </c>
      <c r="BK116" s="120">
        <f>ROUND($L$116*$K$116,2)</f>
        <v>0</v>
      </c>
      <c r="BL116" s="6" t="s">
        <v>595</v>
      </c>
      <c r="BM116" s="6" t="s">
        <v>596</v>
      </c>
    </row>
    <row r="117" spans="2:65" s="6" customFormat="1" ht="15.75" customHeight="1">
      <c r="B117" s="19"/>
      <c r="C117" s="113" t="s">
        <v>96</v>
      </c>
      <c r="D117" s="113" t="s">
        <v>133</v>
      </c>
      <c r="E117" s="114" t="s">
        <v>597</v>
      </c>
      <c r="F117" s="186" t="s">
        <v>598</v>
      </c>
      <c r="G117" s="187"/>
      <c r="H117" s="187"/>
      <c r="I117" s="187"/>
      <c r="J117" s="115" t="s">
        <v>594</v>
      </c>
      <c r="K117" s="116">
        <v>1</v>
      </c>
      <c r="L117" s="188"/>
      <c r="M117" s="187"/>
      <c r="N117" s="188">
        <f>ROUND($L$117*$K$117,2)</f>
        <v>0</v>
      </c>
      <c r="O117" s="187"/>
      <c r="P117" s="187"/>
      <c r="Q117" s="187"/>
      <c r="R117" s="20"/>
      <c r="T117" s="117"/>
      <c r="U117" s="26" t="s">
        <v>42</v>
      </c>
      <c r="V117" s="118">
        <v>0</v>
      </c>
      <c r="W117" s="118">
        <f>$V$117*$K$117</f>
        <v>0</v>
      </c>
      <c r="X117" s="118">
        <v>0</v>
      </c>
      <c r="Y117" s="118">
        <f>$X$117*$K$117</f>
        <v>0</v>
      </c>
      <c r="Z117" s="118">
        <v>0</v>
      </c>
      <c r="AA117" s="119">
        <f>$Z$117*$K$117</f>
        <v>0</v>
      </c>
      <c r="AR117" s="6" t="s">
        <v>595</v>
      </c>
      <c r="AT117" s="6" t="s">
        <v>133</v>
      </c>
      <c r="AU117" s="6" t="s">
        <v>96</v>
      </c>
      <c r="AY117" s="6" t="s">
        <v>132</v>
      </c>
      <c r="BE117" s="120">
        <f>IF($U$117="základní",$N$117,0)</f>
        <v>0</v>
      </c>
      <c r="BF117" s="120">
        <f>IF($U$117="snížená",$N$117,0)</f>
        <v>0</v>
      </c>
      <c r="BG117" s="120">
        <f>IF($U$117="zákl. přenesená",$N$117,0)</f>
        <v>0</v>
      </c>
      <c r="BH117" s="120">
        <f>IF($U$117="sníž. přenesená",$N$117,0)</f>
        <v>0</v>
      </c>
      <c r="BI117" s="120">
        <f>IF($U$117="nulová",$N$117,0)</f>
        <v>0</v>
      </c>
      <c r="BJ117" s="6" t="s">
        <v>19</v>
      </c>
      <c r="BK117" s="120">
        <f>ROUND($L$117*$K$117,2)</f>
        <v>0</v>
      </c>
      <c r="BL117" s="6" t="s">
        <v>595</v>
      </c>
      <c r="BM117" s="6" t="s">
        <v>599</v>
      </c>
    </row>
    <row r="118" spans="2:63" s="103" customFormat="1" ht="30.75" customHeight="1">
      <c r="B118" s="104"/>
      <c r="D118" s="112" t="s">
        <v>590</v>
      </c>
      <c r="E118" s="112"/>
      <c r="F118" s="112"/>
      <c r="G118" s="112"/>
      <c r="H118" s="112"/>
      <c r="I118" s="112"/>
      <c r="J118" s="112"/>
      <c r="K118" s="112"/>
      <c r="L118" s="112"/>
      <c r="M118" s="112"/>
      <c r="N118" s="181">
        <f>$BK$118</f>
        <v>0</v>
      </c>
      <c r="O118" s="182"/>
      <c r="P118" s="182"/>
      <c r="Q118" s="182"/>
      <c r="R118" s="107"/>
      <c r="T118" s="108"/>
      <c r="W118" s="109">
        <f>$W$119</f>
        <v>0</v>
      </c>
      <c r="Y118" s="109">
        <f>$Y$119</f>
        <v>0</v>
      </c>
      <c r="AA118" s="110">
        <f>$AA$119</f>
        <v>0</v>
      </c>
      <c r="AR118" s="106" t="s">
        <v>151</v>
      </c>
      <c r="AT118" s="106" t="s">
        <v>76</v>
      </c>
      <c r="AU118" s="106" t="s">
        <v>19</v>
      </c>
      <c r="AY118" s="106" t="s">
        <v>132</v>
      </c>
      <c r="BK118" s="111">
        <f>$BK$119</f>
        <v>0</v>
      </c>
    </row>
    <row r="119" spans="2:65" s="6" customFormat="1" ht="27" customHeight="1">
      <c r="B119" s="19"/>
      <c r="C119" s="113" t="s">
        <v>143</v>
      </c>
      <c r="D119" s="113" t="s">
        <v>133</v>
      </c>
      <c r="E119" s="114" t="s">
        <v>600</v>
      </c>
      <c r="F119" s="186" t="s">
        <v>601</v>
      </c>
      <c r="G119" s="187"/>
      <c r="H119" s="187"/>
      <c r="I119" s="187"/>
      <c r="J119" s="115" t="s">
        <v>594</v>
      </c>
      <c r="K119" s="116">
        <v>1</v>
      </c>
      <c r="L119" s="188"/>
      <c r="M119" s="187"/>
      <c r="N119" s="188">
        <f>ROUND($L$119*$K$119,2)</f>
        <v>0</v>
      </c>
      <c r="O119" s="187"/>
      <c r="P119" s="187"/>
      <c r="Q119" s="187"/>
      <c r="R119" s="20"/>
      <c r="T119" s="117"/>
      <c r="U119" s="26" t="s">
        <v>42</v>
      </c>
      <c r="V119" s="118">
        <v>0</v>
      </c>
      <c r="W119" s="118">
        <f>$V$119*$K$119</f>
        <v>0</v>
      </c>
      <c r="X119" s="118">
        <v>0</v>
      </c>
      <c r="Y119" s="118">
        <f>$X$119*$K$119</f>
        <v>0</v>
      </c>
      <c r="Z119" s="118">
        <v>0</v>
      </c>
      <c r="AA119" s="119">
        <f>$Z$119*$K$119</f>
        <v>0</v>
      </c>
      <c r="AR119" s="6" t="s">
        <v>595</v>
      </c>
      <c r="AT119" s="6" t="s">
        <v>133</v>
      </c>
      <c r="AU119" s="6" t="s">
        <v>96</v>
      </c>
      <c r="AY119" s="6" t="s">
        <v>132</v>
      </c>
      <c r="BE119" s="120">
        <f>IF($U$119="základní",$N$119,0)</f>
        <v>0</v>
      </c>
      <c r="BF119" s="120">
        <f>IF($U$119="snížená",$N$119,0)</f>
        <v>0</v>
      </c>
      <c r="BG119" s="120">
        <f>IF($U$119="zákl. přenesená",$N$119,0)</f>
        <v>0</v>
      </c>
      <c r="BH119" s="120">
        <f>IF($U$119="sníž. přenesená",$N$119,0)</f>
        <v>0</v>
      </c>
      <c r="BI119" s="120">
        <f>IF($U$119="nulová",$N$119,0)</f>
        <v>0</v>
      </c>
      <c r="BJ119" s="6" t="s">
        <v>19</v>
      </c>
      <c r="BK119" s="120">
        <f>ROUND($L$119*$K$119,2)</f>
        <v>0</v>
      </c>
      <c r="BL119" s="6" t="s">
        <v>595</v>
      </c>
      <c r="BM119" s="6" t="s">
        <v>602</v>
      </c>
    </row>
    <row r="120" spans="2:63" s="103" customFormat="1" ht="30.75" customHeight="1">
      <c r="B120" s="104"/>
      <c r="D120" s="112" t="s">
        <v>591</v>
      </c>
      <c r="E120" s="112"/>
      <c r="F120" s="112"/>
      <c r="G120" s="112"/>
      <c r="H120" s="112"/>
      <c r="I120" s="112"/>
      <c r="J120" s="112"/>
      <c r="K120" s="112"/>
      <c r="L120" s="112"/>
      <c r="M120" s="112"/>
      <c r="N120" s="181">
        <f>$BK$120</f>
        <v>0</v>
      </c>
      <c r="O120" s="182"/>
      <c r="P120" s="182"/>
      <c r="Q120" s="182"/>
      <c r="R120" s="107"/>
      <c r="T120" s="108"/>
      <c r="W120" s="109">
        <f>$W$121</f>
        <v>0</v>
      </c>
      <c r="Y120" s="109">
        <f>$Y$121</f>
        <v>0</v>
      </c>
      <c r="AA120" s="110">
        <f>$AA$121</f>
        <v>0</v>
      </c>
      <c r="AR120" s="106" t="s">
        <v>151</v>
      </c>
      <c r="AT120" s="106" t="s">
        <v>76</v>
      </c>
      <c r="AU120" s="106" t="s">
        <v>19</v>
      </c>
      <c r="AY120" s="106" t="s">
        <v>132</v>
      </c>
      <c r="BK120" s="111">
        <f>$BK$121</f>
        <v>0</v>
      </c>
    </row>
    <row r="121" spans="2:65" s="6" customFormat="1" ht="39" customHeight="1">
      <c r="B121" s="19"/>
      <c r="C121" s="113" t="s">
        <v>137</v>
      </c>
      <c r="D121" s="113" t="s">
        <v>133</v>
      </c>
      <c r="E121" s="114" t="s">
        <v>603</v>
      </c>
      <c r="F121" s="186" t="s">
        <v>604</v>
      </c>
      <c r="G121" s="187"/>
      <c r="H121" s="187"/>
      <c r="I121" s="187"/>
      <c r="J121" s="115" t="s">
        <v>594</v>
      </c>
      <c r="K121" s="116">
        <v>1</v>
      </c>
      <c r="L121" s="188"/>
      <c r="M121" s="187"/>
      <c r="N121" s="188">
        <f>ROUND($L$121*$K$121,2)</f>
        <v>0</v>
      </c>
      <c r="O121" s="187"/>
      <c r="P121" s="187"/>
      <c r="Q121" s="187"/>
      <c r="R121" s="20"/>
      <c r="T121" s="117"/>
      <c r="U121" s="137" t="s">
        <v>42</v>
      </c>
      <c r="V121" s="138">
        <v>0</v>
      </c>
      <c r="W121" s="138">
        <f>$V$121*$K$121</f>
        <v>0</v>
      </c>
      <c r="X121" s="138">
        <v>0</v>
      </c>
      <c r="Y121" s="138">
        <f>$X$121*$K$121</f>
        <v>0</v>
      </c>
      <c r="Z121" s="138">
        <v>0</v>
      </c>
      <c r="AA121" s="139">
        <f>$Z$121*$K$121</f>
        <v>0</v>
      </c>
      <c r="AR121" s="6" t="s">
        <v>595</v>
      </c>
      <c r="AT121" s="6" t="s">
        <v>133</v>
      </c>
      <c r="AU121" s="6" t="s">
        <v>96</v>
      </c>
      <c r="AY121" s="6" t="s">
        <v>132</v>
      </c>
      <c r="BE121" s="120">
        <f>IF($U$121="základní",$N$121,0)</f>
        <v>0</v>
      </c>
      <c r="BF121" s="120">
        <f>IF($U$121="snížená",$N$121,0)</f>
        <v>0</v>
      </c>
      <c r="BG121" s="120">
        <f>IF($U$121="zákl. přenesená",$N$121,0)</f>
        <v>0</v>
      </c>
      <c r="BH121" s="120">
        <f>IF($U$121="sníž. přenesená",$N$121,0)</f>
        <v>0</v>
      </c>
      <c r="BI121" s="120">
        <f>IF($U$121="nulová",$N$121,0)</f>
        <v>0</v>
      </c>
      <c r="BJ121" s="6" t="s">
        <v>19</v>
      </c>
      <c r="BK121" s="120">
        <f>ROUND($L$121*$K$121,2)</f>
        <v>0</v>
      </c>
      <c r="BL121" s="6" t="s">
        <v>595</v>
      </c>
      <c r="BM121" s="6" t="s">
        <v>605</v>
      </c>
    </row>
    <row r="122" spans="2:18" s="6" customFormat="1" ht="7.5" customHeight="1"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3"/>
    </row>
    <row r="231" s="2" customFormat="1" ht="14.25" customHeight="1"/>
  </sheetData>
  <sheetProtection/>
  <mergeCells count="7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L96:Q96"/>
    <mergeCell ref="C102:Q102"/>
    <mergeCell ref="F104:P104"/>
    <mergeCell ref="F105:P105"/>
    <mergeCell ref="M107:P107"/>
    <mergeCell ref="M109:Q109"/>
    <mergeCell ref="M110:Q110"/>
    <mergeCell ref="F112:I112"/>
    <mergeCell ref="L112:M112"/>
    <mergeCell ref="N112:Q112"/>
    <mergeCell ref="F116:I116"/>
    <mergeCell ref="L116:M116"/>
    <mergeCell ref="N116:Q116"/>
    <mergeCell ref="F117:I117"/>
    <mergeCell ref="L117:M117"/>
    <mergeCell ref="N117:Q117"/>
    <mergeCell ref="F119:I119"/>
    <mergeCell ref="L119:M119"/>
    <mergeCell ref="N119:Q119"/>
    <mergeCell ref="H1:K1"/>
    <mergeCell ref="S2:AC2"/>
    <mergeCell ref="F121:I121"/>
    <mergeCell ref="L121:M121"/>
    <mergeCell ref="N121:Q121"/>
    <mergeCell ref="N113:Q113"/>
    <mergeCell ref="N114:Q114"/>
    <mergeCell ref="N115:Q115"/>
    <mergeCell ref="N118:Q118"/>
    <mergeCell ref="N120:Q120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</cp:lastModifiedBy>
  <dcterms:modified xsi:type="dcterms:W3CDTF">2016-06-05T16:45:22Z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